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Ctobi\Dropbox\YIS Shared Docs\YIS Lessons\"/>
    </mc:Choice>
  </mc:AlternateContent>
  <xr:revisionPtr revIDLastSave="0" documentId="8_{074C73EA-209F-4280-BEF4-D748B2F65ED9}" xr6:coauthVersionLast="47" xr6:coauthVersionMax="47" xr10:uidLastSave="{00000000-0000-0000-0000-000000000000}"/>
  <bookViews>
    <workbookView xWindow="2730" yWindow="2730" windowWidth="23280" windowHeight="13380" xr2:uid="{00000000-000D-0000-FFFF-FFFF00000000}"/>
  </bookViews>
  <sheets>
    <sheet name="DCF Analysi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joFmyH0WfhrW0Ge0PwrSb8+xaGiw=="/>
    </ext>
  </extLst>
</workbook>
</file>

<file path=xl/calcChain.xml><?xml version="1.0" encoding="utf-8"?>
<calcChain xmlns="http://schemas.openxmlformats.org/spreadsheetml/2006/main">
  <c r="T11" i="1" l="1"/>
  <c r="H31" i="1"/>
  <c r="W30" i="1"/>
  <c r="N30" i="1"/>
  <c r="D30" i="1"/>
  <c r="E26" i="1"/>
  <c r="F26" i="1" s="1"/>
  <c r="G26" i="1" s="1"/>
  <c r="H26" i="1" s="1"/>
  <c r="I26" i="1" s="1"/>
  <c r="J26" i="1" s="1"/>
  <c r="K26" i="1" s="1"/>
  <c r="M26" i="1" s="1"/>
  <c r="L25" i="1"/>
  <c r="D22" i="1"/>
  <c r="D20" i="1"/>
  <c r="J19" i="1"/>
  <c r="K19" i="1" s="1"/>
  <c r="M19" i="1" s="1"/>
  <c r="E19" i="1"/>
  <c r="F19" i="1" s="1"/>
  <c r="G19" i="1" s="1"/>
  <c r="H19" i="1" s="1"/>
  <c r="I19" i="1" s="1"/>
  <c r="D18" i="1"/>
  <c r="P6" i="1" s="1"/>
  <c r="P10" i="1"/>
  <c r="S2" i="1"/>
  <c r="P8" i="1"/>
  <c r="E18" i="1" l="1"/>
  <c r="F18" i="1" s="1"/>
  <c r="G18" i="1" s="1"/>
  <c r="D21" i="1"/>
  <c r="E21" i="1" s="1"/>
  <c r="F21" i="1" s="1"/>
  <c r="D23" i="1"/>
  <c r="E23" i="1" s="1"/>
  <c r="E22" i="1" s="1"/>
  <c r="E25" i="1" s="1"/>
  <c r="E27" i="1" s="1"/>
  <c r="T3" i="1"/>
  <c r="P11" i="1" s="1"/>
  <c r="R6" i="1"/>
  <c r="D25" i="1"/>
  <c r="P7" i="1"/>
  <c r="E20" i="1" l="1"/>
  <c r="Q7" i="1" s="1"/>
  <c r="Q8" i="1" s="1"/>
  <c r="Q6" i="1"/>
  <c r="F23" i="1"/>
  <c r="F22" i="1"/>
  <c r="F25" i="1" s="1"/>
  <c r="F27" i="1" s="1"/>
  <c r="G23" i="1"/>
  <c r="H18" i="1"/>
  <c r="S6" i="1"/>
  <c r="F20" i="1"/>
  <c r="R7" i="1" s="1"/>
  <c r="R8" i="1" s="1"/>
  <c r="G21" i="1"/>
  <c r="G22" i="1" l="1"/>
  <c r="G25" i="1" s="1"/>
  <c r="G27" i="1" s="1"/>
  <c r="H23" i="1"/>
  <c r="G20" i="1"/>
  <c r="S7" i="1" s="1"/>
  <c r="S8" i="1" s="1"/>
  <c r="T10" i="1" s="1"/>
  <c r="T12" i="1" s="1"/>
  <c r="H21" i="1"/>
  <c r="I18" i="1"/>
  <c r="T6" i="1"/>
  <c r="J18" i="1" l="1"/>
  <c r="K18" i="1" s="1"/>
  <c r="M18" i="1" s="1"/>
  <c r="U6" i="1"/>
  <c r="I23" i="1"/>
  <c r="H22" i="1"/>
  <c r="H25" i="1" s="1"/>
  <c r="H27" i="1" s="1"/>
  <c r="H20" i="1"/>
  <c r="T7" i="1" s="1"/>
  <c r="T8" i="1" s="1"/>
  <c r="I21" i="1"/>
  <c r="J21" i="1" l="1"/>
  <c r="I20" i="1"/>
  <c r="U7" i="1" s="1"/>
  <c r="U8" i="1" s="1"/>
  <c r="J23" i="1"/>
  <c r="I22" i="1"/>
  <c r="I25" i="1" s="1"/>
  <c r="I27" i="1" s="1"/>
  <c r="J22" i="1" l="1"/>
  <c r="J25" i="1" s="1"/>
  <c r="J27" i="1" s="1"/>
  <c r="K23" i="1"/>
  <c r="J20" i="1"/>
  <c r="K21" i="1"/>
  <c r="K20" i="1" l="1"/>
  <c r="M21" i="1"/>
  <c r="M20" i="1" s="1"/>
  <c r="K22" i="1"/>
  <c r="K25" i="1" s="1"/>
  <c r="K27" i="1" s="1"/>
  <c r="M23" i="1"/>
  <c r="M22" i="1" s="1"/>
  <c r="M25" i="1" s="1"/>
  <c r="M27" i="1" s="1"/>
  <c r="D29" i="1" l="1"/>
  <c r="D31" i="1" s="1"/>
  <c r="D32" i="1" s="1"/>
  <c r="M31" i="1" l="1"/>
</calcChain>
</file>

<file path=xl/sharedStrings.xml><?xml version="1.0" encoding="utf-8"?>
<sst xmlns="http://schemas.openxmlformats.org/spreadsheetml/2006/main" count="77" uniqueCount="67">
  <si>
    <t>Only enter values highlighted in yellow</t>
  </si>
  <si>
    <t>Relative Valuation Analysis</t>
  </si>
  <si>
    <t>Ticker</t>
  </si>
  <si>
    <t>Company Ticker:</t>
  </si>
  <si>
    <t>Comparable Companies</t>
  </si>
  <si>
    <t>MSFT</t>
  </si>
  <si>
    <t>AAPL</t>
  </si>
  <si>
    <t>Relative Average</t>
  </si>
  <si>
    <t>Share Price on Valuation Date:</t>
  </si>
  <si>
    <t>price</t>
  </si>
  <si>
    <t>P/E</t>
  </si>
  <si>
    <t>Shares</t>
  </si>
  <si>
    <t>Yahoo Finance&gt;Statistics&gt;Share Statistics&gt;Shares Outstanding</t>
  </si>
  <si>
    <t>Diluted Shares Outstanding</t>
  </si>
  <si>
    <t>Projected Annual Forecast</t>
  </si>
  <si>
    <t>Period</t>
  </si>
  <si>
    <t>Actual</t>
  </si>
  <si>
    <t>Future Yr 1</t>
  </si>
  <si>
    <t>Future Yr 2</t>
  </si>
  <si>
    <t>Future Yr 3</t>
  </si>
  <si>
    <t>Future Yr 4</t>
  </si>
  <si>
    <t>Future Yr 5</t>
  </si>
  <si>
    <t>Revenue</t>
  </si>
  <si>
    <t>Discounted Cash Flows (DCF) Analysis</t>
  </si>
  <si>
    <t>Net Income</t>
  </si>
  <si>
    <t>Yahoo Finance&gt;Statistics&gt;Share Statistics&gt;Income Statement</t>
  </si>
  <si>
    <t>Most Recent Revenue</t>
  </si>
  <si>
    <t>Earnings per Share (EPS)</t>
  </si>
  <si>
    <t>Most Recent Net Income</t>
  </si>
  <si>
    <t>Most Recent Free Cash Flow</t>
  </si>
  <si>
    <t xml:space="preserve">Premium / Discount </t>
  </si>
  <si>
    <t>Intrinsic Value per Share</t>
  </si>
  <si>
    <t>Key Assumptions:</t>
  </si>
  <si>
    <t>Target P/E Multiple</t>
  </si>
  <si>
    <t>Currrent Share Price</t>
  </si>
  <si>
    <t>FCF</t>
  </si>
  <si>
    <t>Yahoo Finance&gt;Statistics&gt;Share Statistics&gt;Cash Flow Statement</t>
  </si>
  <si>
    <t>Growth rate for next 5 Years</t>
  </si>
  <si>
    <t>Upside Potential</t>
  </si>
  <si>
    <t>Terminal Growth Rate</t>
  </si>
  <si>
    <t>Growth Rate</t>
  </si>
  <si>
    <t>Yahoo Finance&gt;Analysis&gt;Growth Estimates&gt;Next 5 years</t>
  </si>
  <si>
    <t>Discount Rate</t>
  </si>
  <si>
    <t>Terminal Growth</t>
  </si>
  <si>
    <t>Use 3%</t>
  </si>
  <si>
    <t>Year</t>
  </si>
  <si>
    <t>=&gt;</t>
  </si>
  <si>
    <t>Terminal Value</t>
  </si>
  <si>
    <t>Premium (10%), Average (11%), Discount (12%)</t>
  </si>
  <si>
    <t>Revenue Growth Rate (%)</t>
  </si>
  <si>
    <t>Net Margin (%)</t>
  </si>
  <si>
    <t>Cash Flow</t>
  </si>
  <si>
    <t>Cash Flow Margin (%)</t>
  </si>
  <si>
    <t>Unlevered Cash Flows</t>
  </si>
  <si>
    <t>Discounted Cash Flows</t>
  </si>
  <si>
    <t>Sum of present value of cash flows</t>
  </si>
  <si>
    <t>Year 22</t>
  </si>
  <si>
    <t>Year 23</t>
  </si>
  <si>
    <t>Shares Outstanding</t>
  </si>
  <si>
    <t>Current Share Price</t>
  </si>
  <si>
    <t>Margin of Safey Price</t>
  </si>
  <si>
    <t>Enter the Ticker</t>
  </si>
  <si>
    <t>Share Price</t>
  </si>
  <si>
    <t>Enter Share price</t>
  </si>
  <si>
    <t>HPE</t>
  </si>
  <si>
    <t>Dell</t>
  </si>
  <si>
    <t>For directions, un-hide columns A &amp; B "F5" then 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</si>
</sst>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&quot;$&quot;#,##0.00"/>
    <numFmt numFmtId="165" formatCode="0.00&quot;x&quot;"/>
    <numFmt numFmtId="166" formatCode="#,###.000,,,&quot;B&quot;"/>
    <numFmt numFmtId="167" formatCode="#,###.00,,,&quot;B&quot;"/>
    <numFmt numFmtId="168" formatCode="0.0"/>
    <numFmt numFmtId="169" formatCode="0.0%"/>
  </numFmts>
  <fonts count="41" x14ac:knownFonts="1">
    <font>
      <sz val="10"/>
      <color rgb="FF000000"/>
      <name val="Arial"/>
      <scheme val="minor"/>
    </font>
    <font>
      <b/>
      <sz val="20"/>
      <color rgb="FFFFFFFF"/>
      <name val="Arial"/>
    </font>
    <font>
      <b/>
      <sz val="10"/>
      <color rgb="FFFFFFFF"/>
      <name val="Arial"/>
    </font>
    <font>
      <b/>
      <sz val="10"/>
      <color rgb="FF1155CC"/>
      <name val="Arial"/>
    </font>
    <font>
      <b/>
      <sz val="18"/>
      <color rgb="FFFFFFFF"/>
      <name val="Arial"/>
    </font>
    <font>
      <sz val="1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b/>
      <sz val="11"/>
      <color theme="1"/>
      <name val="Arial"/>
    </font>
    <font>
      <sz val="10"/>
      <color theme="1"/>
      <name val="Arial"/>
    </font>
    <font>
      <sz val="11"/>
      <color rgb="FF000000"/>
      <name val="Arial"/>
    </font>
    <font>
      <sz val="11"/>
      <color theme="0"/>
      <name val="Arial"/>
    </font>
    <font>
      <sz val="11"/>
      <color rgb="FF999999"/>
      <name val="Arial"/>
    </font>
    <font>
      <sz val="11"/>
      <color theme="1"/>
      <name val="Arial"/>
    </font>
    <font>
      <b/>
      <sz val="10"/>
      <color rgb="FF000000"/>
      <name val="Arial"/>
    </font>
    <font>
      <sz val="10"/>
      <color rgb="FFFFFFFF"/>
      <name val="Arial"/>
    </font>
    <font>
      <b/>
      <sz val="14"/>
      <color rgb="FFFFFFFF"/>
      <name val="Arial"/>
    </font>
    <font>
      <b/>
      <sz val="11"/>
      <color rgb="FF999999"/>
      <name val="Arial"/>
    </font>
    <font>
      <b/>
      <sz val="11"/>
      <color rgb="FF0000FF"/>
      <name val="Arial"/>
    </font>
    <font>
      <sz val="11"/>
      <color rgb="FFF2F2F2"/>
      <name val="Arial"/>
    </font>
    <font>
      <i/>
      <sz val="11"/>
      <color theme="1"/>
      <name val="Arial"/>
    </font>
    <font>
      <b/>
      <i/>
      <sz val="11"/>
      <color theme="1"/>
      <name val="Arial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theme="0"/>
      <name val="Arial"/>
    </font>
    <font>
      <b/>
      <sz val="11"/>
      <color rgb="FFFFFFFF"/>
      <name val="Arial"/>
    </font>
    <font>
      <sz val="11"/>
      <color rgb="FF0000FF"/>
      <name val="Calibri"/>
    </font>
    <font>
      <b/>
      <i/>
      <sz val="11"/>
      <color rgb="FF000000"/>
      <name val="Arial"/>
    </font>
    <font>
      <b/>
      <i/>
      <sz val="11"/>
      <color rgb="FF0000FF"/>
      <name val="Arial"/>
    </font>
    <font>
      <b/>
      <sz val="11"/>
      <color theme="1"/>
      <name val="Calibri"/>
    </font>
    <font>
      <sz val="11"/>
      <color theme="1"/>
      <name val="Calibri"/>
    </font>
    <font>
      <sz val="10"/>
      <color rgb="FFFFFFFF"/>
      <name val="Arial"/>
    </font>
    <font>
      <b/>
      <sz val="10"/>
      <color theme="1"/>
      <name val="Arial"/>
    </font>
    <font>
      <sz val="11"/>
      <color rgb="FFFFFFFF"/>
      <name val="Arial"/>
    </font>
    <font>
      <sz val="11"/>
      <color theme="1"/>
      <name val="Inconsolata"/>
    </font>
    <font>
      <sz val="11"/>
      <color rgb="FFF7981D"/>
      <name val="Inconsolata"/>
    </font>
    <font>
      <sz val="11"/>
      <color rgb="FF000000"/>
      <name val="Inconsolata"/>
    </font>
    <font>
      <sz val="10"/>
      <color rgb="FF000000"/>
      <name val="Arial"/>
      <family val="2"/>
      <scheme val="minor"/>
    </font>
    <font>
      <b/>
      <sz val="11"/>
      <color theme="1"/>
      <name val="Arial"/>
      <family val="2"/>
    </font>
    <font>
      <b/>
      <sz val="10"/>
      <color rgb="FFFFFFFF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4A86E8"/>
        <bgColor rgb="FF4A86E8"/>
      </patternFill>
    </fill>
    <fill>
      <patternFill patternType="solid">
        <fgColor rgb="FF00FF00"/>
        <bgColor rgb="FF00FF00"/>
      </patternFill>
    </fill>
    <fill>
      <patternFill patternType="solid">
        <fgColor rgb="FF3C78D8"/>
        <bgColor rgb="FF3C78D8"/>
      </patternFill>
    </fill>
    <fill>
      <patternFill patternType="solid">
        <fgColor rgb="FF5B95F9"/>
        <bgColor rgb="FF5B95F9"/>
      </patternFill>
    </fill>
    <fill>
      <patternFill patternType="solid">
        <fgColor rgb="FFE8F0FE"/>
        <bgColor rgb="FFE8F0FE"/>
      </patternFill>
    </fill>
    <fill>
      <patternFill patternType="solid">
        <fgColor rgb="FFACC9FE"/>
        <bgColor rgb="FFACC9FE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rgb="FFFFFF00"/>
        <bgColor rgb="FFFFFFFF"/>
      </patternFill>
    </fill>
  </fills>
  <borders count="23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auto="1"/>
      </right>
      <top/>
      <bottom/>
      <diagonal/>
    </border>
  </borders>
  <cellStyleXfs count="1">
    <xf numFmtId="0" fontId="0" fillId="0" borderId="0"/>
  </cellStyleXfs>
  <cellXfs count="185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3" fillId="3" borderId="1" xfId="0" applyFont="1" applyFill="1" applyBorder="1"/>
    <xf numFmtId="0" fontId="6" fillId="0" borderId="0" xfId="0" applyFont="1" applyAlignment="1"/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right" vertical="top"/>
    </xf>
    <xf numFmtId="0" fontId="10" fillId="0" borderId="0" xfId="0" applyFont="1" applyAlignment="1"/>
    <xf numFmtId="0" fontId="11" fillId="5" borderId="0" xfId="0" applyFont="1" applyFill="1"/>
    <xf numFmtId="0" fontId="10" fillId="5" borderId="0" xfId="0" applyFont="1" applyFill="1" applyAlignment="1"/>
    <xf numFmtId="0" fontId="11" fillId="3" borderId="0" xfId="0" applyFont="1" applyFill="1"/>
    <xf numFmtId="0" fontId="8" fillId="5" borderId="0" xfId="0" applyFont="1" applyFill="1"/>
    <xf numFmtId="0" fontId="3" fillId="3" borderId="0" xfId="0" applyFont="1" applyFill="1"/>
    <xf numFmtId="0" fontId="3" fillId="3" borderId="3" xfId="0" applyFont="1" applyFill="1" applyBorder="1"/>
    <xf numFmtId="0" fontId="9" fillId="0" borderId="4" xfId="0" applyFont="1" applyBorder="1" applyAlignment="1">
      <alignment horizontal="left" vertical="top"/>
    </xf>
    <xf numFmtId="0" fontId="9" fillId="0" borderId="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5" borderId="0" xfId="0" applyFont="1" applyFill="1" applyAlignment="1">
      <alignment horizontal="left"/>
    </xf>
    <xf numFmtId="0" fontId="14" fillId="5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14" fillId="3" borderId="0" xfId="0" applyFont="1" applyFill="1" applyAlignment="1">
      <alignment horizontal="center"/>
    </xf>
    <xf numFmtId="166" fontId="8" fillId="4" borderId="0" xfId="0" applyNumberFormat="1" applyFont="1" applyFill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9" xfId="0" applyFont="1" applyBorder="1" applyAlignment="1"/>
    <xf numFmtId="0" fontId="8" fillId="0" borderId="7" xfId="0" applyFont="1" applyBorder="1" applyAlignment="1"/>
    <xf numFmtId="0" fontId="8" fillId="0" borderId="9" xfId="0" applyFont="1" applyBorder="1" applyAlignment="1"/>
    <xf numFmtId="0" fontId="7" fillId="0" borderId="0" xfId="0" applyFont="1" applyAlignment="1">
      <alignment vertical="top" wrapText="1"/>
    </xf>
    <xf numFmtId="0" fontId="15" fillId="3" borderId="3" xfId="0" applyFont="1" applyFill="1" applyBorder="1" applyAlignment="1">
      <alignment vertical="top"/>
    </xf>
    <xf numFmtId="0" fontId="11" fillId="0" borderId="0" xfId="0" applyFont="1" applyAlignment="1">
      <alignment horizontal="left" vertical="top"/>
    </xf>
    <xf numFmtId="0" fontId="15" fillId="3" borderId="0" xfId="0" applyFont="1" applyFill="1" applyAlignment="1">
      <alignment vertical="top"/>
    </xf>
    <xf numFmtId="0" fontId="16" fillId="0" borderId="0" xfId="0" applyFont="1" applyAlignment="1"/>
    <xf numFmtId="0" fontId="17" fillId="2" borderId="9" xfId="0" applyFont="1" applyFill="1" applyBorder="1" applyAlignment="1"/>
    <xf numFmtId="0" fontId="14" fillId="0" borderId="3" xfId="0" applyFont="1" applyBorder="1" applyAlignment="1">
      <alignment horizontal="left"/>
    </xf>
    <xf numFmtId="167" fontId="8" fillId="4" borderId="0" xfId="0" applyNumberFormat="1" applyFont="1" applyFill="1"/>
    <xf numFmtId="0" fontId="9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64" fontId="11" fillId="3" borderId="10" xfId="0" applyNumberFormat="1" applyFont="1" applyFill="1" applyBorder="1"/>
    <xf numFmtId="164" fontId="11" fillId="3" borderId="11" xfId="0" applyNumberFormat="1" applyFont="1" applyFill="1" applyBorder="1"/>
    <xf numFmtId="10" fontId="9" fillId="3" borderId="0" xfId="0" applyNumberFormat="1" applyFont="1" applyFill="1" applyAlignment="1">
      <alignment horizontal="right" vertical="top"/>
    </xf>
    <xf numFmtId="0" fontId="14" fillId="3" borderId="0" xfId="0" applyFont="1" applyFill="1" applyAlignment="1">
      <alignment horizontal="center"/>
    </xf>
    <xf numFmtId="0" fontId="13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14" fillId="0" borderId="2" xfId="0" applyFont="1" applyBorder="1" applyAlignment="1">
      <alignment horizontal="left"/>
    </xf>
    <xf numFmtId="2" fontId="18" fillId="0" borderId="0" xfId="0" applyNumberFormat="1" applyFont="1" applyAlignment="1">
      <alignment horizontal="left"/>
    </xf>
    <xf numFmtId="9" fontId="19" fillId="4" borderId="0" xfId="0" applyNumberFormat="1" applyFont="1" applyFill="1" applyAlignment="1">
      <alignment horizontal="right" vertical="top"/>
    </xf>
    <xf numFmtId="0" fontId="20" fillId="0" borderId="0" xfId="0" applyFont="1" applyAlignment="1">
      <alignment horizontal="right" vertical="top"/>
    </xf>
    <xf numFmtId="0" fontId="9" fillId="5" borderId="0" xfId="0" applyFont="1" applyFill="1" applyAlignment="1"/>
    <xf numFmtId="164" fontId="9" fillId="7" borderId="12" xfId="0" applyNumberFormat="1" applyFont="1" applyFill="1" applyBorder="1" applyAlignment="1">
      <alignment horizontal="right" vertical="top"/>
    </xf>
    <xf numFmtId="0" fontId="20" fillId="0" borderId="2" xfId="0" applyFont="1" applyBorder="1" applyAlignment="1">
      <alignment horizontal="right" vertical="top"/>
    </xf>
    <xf numFmtId="0" fontId="9" fillId="0" borderId="0" xfId="0" applyFont="1" applyAlignment="1"/>
    <xf numFmtId="0" fontId="8" fillId="0" borderId="13" xfId="0" applyFont="1" applyBorder="1" applyAlignment="1">
      <alignment horizontal="left" vertical="top"/>
    </xf>
    <xf numFmtId="168" fontId="9" fillId="5" borderId="13" xfId="0" applyNumberFormat="1" applyFont="1" applyFill="1" applyBorder="1" applyAlignment="1">
      <alignment horizontal="right" vertical="top"/>
    </xf>
    <xf numFmtId="0" fontId="9" fillId="0" borderId="2" xfId="0" applyFont="1" applyBorder="1" applyAlignment="1"/>
    <xf numFmtId="10" fontId="9" fillId="4" borderId="0" xfId="0" applyNumberFormat="1" applyFont="1" applyFill="1" applyAlignment="1">
      <alignment horizontal="right"/>
    </xf>
    <xf numFmtId="168" fontId="9" fillId="5" borderId="0" xfId="0" applyNumberFormat="1" applyFont="1" applyFill="1" applyAlignment="1">
      <alignment horizontal="right" vertical="top"/>
    </xf>
    <xf numFmtId="0" fontId="21" fillId="0" borderId="0" xfId="0" applyFont="1" applyAlignment="1"/>
    <xf numFmtId="10" fontId="22" fillId="0" borderId="0" xfId="0" applyNumberFormat="1" applyFont="1" applyAlignment="1"/>
    <xf numFmtId="0" fontId="21" fillId="0" borderId="2" xfId="0" applyFont="1" applyBorder="1" applyAlignment="1"/>
    <xf numFmtId="9" fontId="9" fillId="3" borderId="0" xfId="0" applyNumberFormat="1" applyFont="1" applyFill="1" applyAlignment="1">
      <alignment horizontal="right" vertical="top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9" fontId="9" fillId="4" borderId="0" xfId="0" applyNumberFormat="1" applyFont="1" applyFill="1" applyAlignment="1">
      <alignment horizontal="right" vertical="top"/>
    </xf>
    <xf numFmtId="0" fontId="14" fillId="0" borderId="16" xfId="0" applyFont="1" applyBorder="1" applyAlignment="1">
      <alignment horizontal="left"/>
    </xf>
    <xf numFmtId="0" fontId="4" fillId="3" borderId="0" xfId="0" applyFont="1" applyFill="1" applyAlignment="1">
      <alignment horizontal="center"/>
    </xf>
    <xf numFmtId="0" fontId="11" fillId="0" borderId="0" xfId="0" applyFont="1" applyAlignment="1">
      <alignment horizontal="right" vertical="top"/>
    </xf>
    <xf numFmtId="0" fontId="12" fillId="0" borderId="0" xfId="0" applyFont="1" applyAlignment="1">
      <alignment horizontal="right" vertical="top"/>
    </xf>
    <xf numFmtId="0" fontId="23" fillId="3" borderId="0" xfId="0" applyFont="1" applyFill="1" applyAlignment="1"/>
    <xf numFmtId="0" fontId="24" fillId="3" borderId="0" xfId="0" applyFont="1" applyFill="1" applyAlignment="1"/>
    <xf numFmtId="0" fontId="8" fillId="3" borderId="0" xfId="0" applyFont="1" applyFill="1" applyAlignment="1"/>
    <xf numFmtId="9" fontId="14" fillId="3" borderId="0" xfId="0" applyNumberFormat="1" applyFont="1" applyFill="1" applyAlignment="1">
      <alignment horizontal="right"/>
    </xf>
    <xf numFmtId="0" fontId="14" fillId="3" borderId="0" xfId="0" applyFont="1" applyFill="1" applyAlignment="1"/>
    <xf numFmtId="0" fontId="23" fillId="3" borderId="0" xfId="0" applyFont="1" applyFill="1" applyAlignment="1">
      <alignment horizontal="right"/>
    </xf>
    <xf numFmtId="0" fontId="23" fillId="3" borderId="0" xfId="0" applyNumberFormat="1" applyFont="1" applyFill="1" applyAlignment="1">
      <alignment horizontal="right"/>
    </xf>
    <xf numFmtId="0" fontId="26" fillId="9" borderId="0" xfId="0" applyFont="1" applyFill="1" applyAlignment="1">
      <alignment horizontal="right"/>
    </xf>
    <xf numFmtId="0" fontId="26" fillId="9" borderId="0" xfId="0" applyFont="1" applyFill="1" applyAlignment="1">
      <alignment horizontal="center"/>
    </xf>
    <xf numFmtId="0" fontId="12" fillId="9" borderId="0" xfId="0" quotePrefix="1" applyFont="1" applyFill="1" applyAlignment="1">
      <alignment horizontal="right"/>
    </xf>
    <xf numFmtId="0" fontId="25" fillId="9" borderId="0" xfId="0" applyFont="1" applyFill="1" applyAlignment="1">
      <alignment horizontal="right"/>
    </xf>
    <xf numFmtId="9" fontId="27" fillId="3" borderId="0" xfId="0" applyNumberFormat="1" applyFont="1" applyFill="1" applyAlignment="1">
      <alignment horizontal="right"/>
    </xf>
    <xf numFmtId="0" fontId="8" fillId="3" borderId="0" xfId="0" applyFont="1" applyFill="1" applyAlignment="1">
      <alignment horizontal="left" vertical="top"/>
    </xf>
    <xf numFmtId="167" fontId="8" fillId="3" borderId="0" xfId="0" applyNumberFormat="1" applyFont="1" applyFill="1"/>
    <xf numFmtId="9" fontId="24" fillId="3" borderId="0" xfId="0" applyNumberFormat="1" applyFont="1" applyFill="1" applyAlignment="1">
      <alignment horizontal="right"/>
    </xf>
    <xf numFmtId="164" fontId="11" fillId="3" borderId="0" xfId="0" applyNumberFormat="1" applyFont="1" applyFill="1"/>
    <xf numFmtId="164" fontId="24" fillId="3" borderId="0" xfId="0" applyNumberFormat="1" applyFont="1" applyFill="1" applyAlignment="1"/>
    <xf numFmtId="3" fontId="23" fillId="3" borderId="0" xfId="0" applyNumberFormat="1" applyFont="1" applyFill="1" applyAlignment="1">
      <alignment horizontal="right"/>
    </xf>
    <xf numFmtId="0" fontId="28" fillId="3" borderId="0" xfId="0" applyFont="1" applyFill="1" applyAlignment="1">
      <alignment horizontal="left" vertical="top"/>
    </xf>
    <xf numFmtId="0" fontId="28" fillId="10" borderId="0" xfId="0" applyFont="1" applyFill="1" applyAlignment="1">
      <alignment horizontal="left" vertical="top"/>
    </xf>
    <xf numFmtId="0" fontId="9" fillId="10" borderId="0" xfId="0" applyFont="1" applyFill="1" applyAlignment="1">
      <alignment horizontal="left"/>
    </xf>
    <xf numFmtId="10" fontId="29" fillId="10" borderId="0" xfId="0" applyNumberFormat="1" applyFont="1" applyFill="1" applyAlignment="1">
      <alignment horizontal="right"/>
    </xf>
    <xf numFmtId="9" fontId="29" fillId="10" borderId="0" xfId="0" applyNumberFormat="1" applyFont="1" applyFill="1" applyAlignment="1">
      <alignment horizontal="right"/>
    </xf>
    <xf numFmtId="0" fontId="9" fillId="10" borderId="0" xfId="0" applyFont="1" applyFill="1" applyAlignment="1">
      <alignment horizontal="right"/>
    </xf>
    <xf numFmtId="3" fontId="24" fillId="3" borderId="0" xfId="0" applyNumberFormat="1" applyFont="1" applyFill="1" applyAlignment="1">
      <alignment horizontal="right"/>
    </xf>
    <xf numFmtId="167" fontId="8" fillId="3" borderId="0" xfId="0" applyNumberFormat="1" applyFont="1" applyFill="1" applyAlignment="1">
      <alignment horizontal="right"/>
    </xf>
    <xf numFmtId="167" fontId="8" fillId="3" borderId="2" xfId="0" applyNumberFormat="1" applyFont="1" applyFill="1" applyBorder="1" applyAlignment="1">
      <alignment horizontal="right"/>
    </xf>
    <xf numFmtId="169" fontId="9" fillId="10" borderId="0" xfId="0" applyNumberFormat="1" applyFont="1" applyFill="1" applyAlignment="1">
      <alignment horizontal="right"/>
    </xf>
    <xf numFmtId="169" fontId="29" fillId="10" borderId="0" xfId="0" applyNumberFormat="1" applyFont="1" applyFill="1" applyAlignment="1">
      <alignment horizontal="right"/>
    </xf>
    <xf numFmtId="169" fontId="29" fillId="10" borderId="2" xfId="0" applyNumberFormat="1" applyFont="1" applyFill="1" applyBorder="1" applyAlignment="1">
      <alignment horizontal="right"/>
    </xf>
    <xf numFmtId="0" fontId="14" fillId="0" borderId="16" xfId="0" applyFont="1" applyBorder="1" applyAlignment="1">
      <alignment horizontal="center"/>
    </xf>
    <xf numFmtId="10" fontId="9" fillId="10" borderId="0" xfId="0" applyNumberFormat="1" applyFont="1" applyFill="1" applyAlignment="1">
      <alignment horizontal="right"/>
    </xf>
    <xf numFmtId="0" fontId="9" fillId="3" borderId="0" xfId="0" applyFont="1" applyFill="1" applyAlignment="1">
      <alignment horizontal="right"/>
    </xf>
    <xf numFmtId="0" fontId="8" fillId="10" borderId="0" xfId="0" applyFont="1" applyFill="1" applyAlignment="1">
      <alignment horizontal="left" vertical="top"/>
    </xf>
    <xf numFmtId="167" fontId="8" fillId="10" borderId="0" xfId="0" applyNumberFormat="1" applyFont="1" applyFill="1" applyAlignment="1">
      <alignment horizontal="right"/>
    </xf>
    <xf numFmtId="0" fontId="10" fillId="3" borderId="0" xfId="0" applyFont="1" applyFill="1" applyAlignment="1">
      <alignment horizontal="right"/>
    </xf>
    <xf numFmtId="9" fontId="29" fillId="3" borderId="0" xfId="0" applyNumberFormat="1" applyFont="1" applyFill="1" applyAlignment="1">
      <alignment horizontal="right"/>
    </xf>
    <xf numFmtId="0" fontId="10" fillId="10" borderId="0" xfId="0" applyFont="1" applyFill="1" applyAlignment="1">
      <alignment horizontal="right"/>
    </xf>
    <xf numFmtId="0" fontId="14" fillId="0" borderId="16" xfId="0" applyNumberFormat="1" applyFont="1" applyBorder="1" applyAlignment="1">
      <alignment horizontal="right"/>
    </xf>
    <xf numFmtId="0" fontId="30" fillId="3" borderId="0" xfId="0" applyFont="1" applyFill="1" applyAlignment="1"/>
    <xf numFmtId="0" fontId="31" fillId="3" borderId="0" xfId="0" applyFont="1" applyFill="1" applyAlignment="1"/>
    <xf numFmtId="0" fontId="9" fillId="3" borderId="0" xfId="0" applyNumberFormat="1" applyFont="1" applyFill="1" applyAlignment="1"/>
    <xf numFmtId="0" fontId="32" fillId="3" borderId="0" xfId="0" applyFont="1" applyFill="1" applyAlignment="1"/>
    <xf numFmtId="0" fontId="32" fillId="0" borderId="16" xfId="0" applyFont="1" applyBorder="1" applyAlignment="1"/>
    <xf numFmtId="164" fontId="33" fillId="3" borderId="0" xfId="0" applyNumberFormat="1" applyFont="1" applyFill="1" applyAlignment="1"/>
    <xf numFmtId="0" fontId="32" fillId="0" borderId="0" xfId="0" applyFont="1" applyAlignment="1"/>
    <xf numFmtId="167" fontId="8" fillId="10" borderId="0" xfId="0" applyNumberFormat="1" applyFont="1" applyFill="1"/>
    <xf numFmtId="0" fontId="32" fillId="10" borderId="0" xfId="0" applyFont="1" applyFill="1" applyAlignment="1"/>
    <xf numFmtId="0" fontId="8" fillId="3" borderId="19" xfId="0" applyFont="1" applyFill="1" applyBorder="1" applyAlignment="1">
      <alignment horizontal="left" vertical="top"/>
    </xf>
    <xf numFmtId="166" fontId="8" fillId="3" borderId="19" xfId="0" applyNumberFormat="1" applyFont="1" applyFill="1" applyBorder="1"/>
    <xf numFmtId="0" fontId="34" fillId="3" borderId="19" xfId="0" applyFont="1" applyFill="1" applyBorder="1" applyAlignment="1"/>
    <xf numFmtId="0" fontId="34" fillId="0" borderId="16" xfId="0" applyFont="1" applyBorder="1" applyAlignment="1"/>
    <xf numFmtId="0" fontId="34" fillId="0" borderId="0" xfId="0" applyFont="1" applyAlignment="1"/>
    <xf numFmtId="0" fontId="9" fillId="3" borderId="0" xfId="0" applyFont="1" applyFill="1" applyAlignment="1"/>
    <xf numFmtId="164" fontId="19" fillId="3" borderId="0" xfId="0" applyNumberFormat="1" applyFont="1" applyFill="1"/>
    <xf numFmtId="10" fontId="19" fillId="5" borderId="0" xfId="0" applyNumberFormat="1" applyFont="1" applyFill="1" applyAlignment="1">
      <alignment horizontal="left"/>
    </xf>
    <xf numFmtId="0" fontId="9" fillId="0" borderId="16" xfId="0" applyFont="1" applyBorder="1" applyAlignment="1"/>
    <xf numFmtId="0" fontId="14" fillId="3" borderId="0" xfId="0" applyFont="1" applyFill="1" applyAlignment="1">
      <alignment wrapText="1"/>
    </xf>
    <xf numFmtId="0" fontId="14" fillId="11" borderId="0" xfId="0" applyFont="1" applyFill="1" applyAlignment="1"/>
    <xf numFmtId="164" fontId="19" fillId="11" borderId="0" xfId="0" applyNumberFormat="1" applyFont="1" applyFill="1" applyAlignment="1"/>
    <xf numFmtId="0" fontId="9" fillId="11" borderId="0" xfId="0" applyFont="1" applyFill="1" applyAlignment="1">
      <alignment horizontal="center"/>
    </xf>
    <xf numFmtId="0" fontId="9" fillId="11" borderId="0" xfId="0" applyFont="1" applyFill="1" applyAlignment="1"/>
    <xf numFmtId="0" fontId="19" fillId="11" borderId="0" xfId="0" applyFont="1" applyFill="1" applyAlignment="1"/>
    <xf numFmtId="10" fontId="24" fillId="3" borderId="0" xfId="0" applyNumberFormat="1" applyFont="1" applyFill="1" applyAlignment="1">
      <alignment horizontal="right"/>
    </xf>
    <xf numFmtId="0" fontId="23" fillId="3" borderId="0" xfId="0" applyNumberFormat="1" applyFont="1" applyFill="1" applyAlignment="1">
      <alignment horizontal="right"/>
    </xf>
    <xf numFmtId="0" fontId="35" fillId="3" borderId="0" xfId="0" applyFont="1" applyFill="1" applyAlignment="1">
      <alignment horizontal="left" vertical="top"/>
    </xf>
    <xf numFmtId="0" fontId="24" fillId="3" borderId="0" xfId="0" applyNumberFormat="1" applyFont="1" applyFill="1" applyAlignment="1">
      <alignment horizontal="right"/>
    </xf>
    <xf numFmtId="0" fontId="37" fillId="3" borderId="0" xfId="0" applyNumberFormat="1" applyFont="1" applyFill="1"/>
    <xf numFmtId="167" fontId="36" fillId="3" borderId="0" xfId="0" applyNumberFormat="1" applyFont="1" applyFill="1" applyAlignment="1">
      <alignment horizontal="right"/>
    </xf>
    <xf numFmtId="0" fontId="35" fillId="0" borderId="0" xfId="0" applyFont="1" applyAlignment="1">
      <alignment horizontal="left" vertical="top"/>
    </xf>
    <xf numFmtId="0" fontId="9" fillId="3" borderId="13" xfId="0" applyNumberFormat="1" applyFont="1" applyFill="1" applyBorder="1" applyAlignment="1"/>
    <xf numFmtId="0" fontId="9" fillId="3" borderId="19" xfId="0" applyNumberFormat="1" applyFont="1" applyFill="1" applyBorder="1" applyAlignment="1"/>
    <xf numFmtId="164" fontId="9" fillId="3" borderId="19" xfId="0" applyNumberFormat="1" applyFont="1" applyFill="1" applyBorder="1" applyAlignment="1">
      <alignment horizontal="right"/>
    </xf>
    <xf numFmtId="0" fontId="14" fillId="0" borderId="0" xfId="0" applyFont="1" applyAlignment="1"/>
    <xf numFmtId="0" fontId="21" fillId="3" borderId="0" xfId="0" applyFont="1" applyFill="1" applyAlignment="1"/>
    <xf numFmtId="0" fontId="6" fillId="3" borderId="0" xfId="0" applyFont="1" applyFill="1" applyAlignment="1"/>
    <xf numFmtId="0" fontId="6" fillId="0" borderId="0" xfId="0" applyFont="1" applyAlignment="1">
      <alignment horizontal="left" vertical="top"/>
    </xf>
    <xf numFmtId="0" fontId="38" fillId="0" borderId="0" xfId="0" applyFont="1" applyAlignment="1"/>
    <xf numFmtId="0" fontId="38" fillId="0" borderId="0" xfId="0" applyFont="1" applyAlignment="1">
      <alignment vertical="top" wrapText="1"/>
    </xf>
    <xf numFmtId="0" fontId="38" fillId="0" borderId="0" xfId="0" applyFont="1" applyAlignment="1">
      <alignment wrapText="1"/>
    </xf>
    <xf numFmtId="0" fontId="38" fillId="0" borderId="20" xfId="0" applyFont="1" applyBorder="1" applyAlignment="1">
      <alignment wrapText="1"/>
    </xf>
    <xf numFmtId="0" fontId="38" fillId="12" borderId="0" xfId="0" applyFont="1" applyFill="1" applyAlignment="1">
      <alignment vertical="top" wrapText="1"/>
    </xf>
    <xf numFmtId="0" fontId="39" fillId="4" borderId="0" xfId="0" applyFont="1" applyFill="1" applyAlignment="1">
      <alignment horizontal="right" vertical="top"/>
    </xf>
    <xf numFmtId="164" fontId="8" fillId="13" borderId="0" xfId="0" applyNumberFormat="1" applyFont="1" applyFill="1" applyAlignment="1">
      <alignment horizontal="right"/>
    </xf>
    <xf numFmtId="0" fontId="39" fillId="4" borderId="5" xfId="0" applyFont="1" applyFill="1" applyBorder="1" applyAlignment="1">
      <alignment horizontal="center" vertical="top"/>
    </xf>
    <xf numFmtId="0" fontId="14" fillId="14" borderId="0" xfId="0" applyFont="1" applyFill="1" applyAlignment="1">
      <alignment horizontal="center"/>
    </xf>
    <xf numFmtId="0" fontId="39" fillId="4" borderId="5" xfId="0" applyFont="1" applyFill="1" applyBorder="1" applyAlignment="1">
      <alignment horizontal="center"/>
    </xf>
    <xf numFmtId="0" fontId="8" fillId="0" borderId="2" xfId="0" applyFont="1" applyBorder="1" applyAlignment="1"/>
    <xf numFmtId="167" fontId="8" fillId="3" borderId="21" xfId="0" applyNumberFormat="1" applyFont="1" applyFill="1" applyBorder="1"/>
    <xf numFmtId="167" fontId="8" fillId="3" borderId="22" xfId="0" applyNumberFormat="1" applyFont="1" applyFill="1" applyBorder="1"/>
    <xf numFmtId="164" fontId="8" fillId="3" borderId="0" xfId="0" applyNumberFormat="1" applyFont="1" applyFill="1"/>
    <xf numFmtId="0" fontId="38" fillId="0" borderId="0" xfId="0" applyFont="1" applyAlignment="1">
      <alignment horizontal="left" wrapText="1"/>
    </xf>
    <xf numFmtId="0" fontId="38" fillId="0" borderId="0" xfId="0" applyFont="1" applyAlignment="1">
      <alignment horizontal="left" wrapText="1"/>
    </xf>
    <xf numFmtId="0" fontId="38" fillId="0" borderId="0" xfId="0" applyFont="1" applyAlignment="1">
      <alignment vertical="center" wrapText="1"/>
    </xf>
    <xf numFmtId="0" fontId="38" fillId="12" borderId="0" xfId="0" applyFont="1" applyFill="1" applyAlignment="1">
      <alignment vertical="center" wrapText="1"/>
    </xf>
    <xf numFmtId="0" fontId="18" fillId="0" borderId="0" xfId="0" applyFont="1" applyAlignment="1">
      <alignment horizontal="left"/>
    </xf>
    <xf numFmtId="0" fontId="0" fillId="0" borderId="0" xfId="0" applyFont="1" applyAlignment="1"/>
    <xf numFmtId="0" fontId="25" fillId="8" borderId="17" xfId="0" applyFont="1" applyFill="1" applyBorder="1" applyAlignment="1">
      <alignment horizontal="center"/>
    </xf>
    <xf numFmtId="0" fontId="5" fillId="0" borderId="12" xfId="0" applyFont="1" applyBorder="1"/>
    <xf numFmtId="0" fontId="5" fillId="0" borderId="18" xfId="0" applyFont="1" applyBorder="1"/>
    <xf numFmtId="0" fontId="33" fillId="3" borderId="0" xfId="0" applyFont="1" applyFill="1" applyAlignment="1"/>
    <xf numFmtId="0" fontId="4" fillId="3" borderId="0" xfId="0" applyFont="1" applyFill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/>
    <xf numFmtId="0" fontId="36" fillId="3" borderId="0" xfId="0" applyFont="1" applyFill="1"/>
    <xf numFmtId="0" fontId="13" fillId="5" borderId="0" xfId="0" applyFont="1" applyFill="1" applyAlignment="1">
      <alignment horizontal="left"/>
    </xf>
    <xf numFmtId="0" fontId="15" fillId="3" borderId="0" xfId="0" applyFont="1" applyFill="1" applyAlignment="1">
      <alignment vertical="top" wrapText="1"/>
    </xf>
    <xf numFmtId="0" fontId="30" fillId="3" borderId="13" xfId="0" applyFont="1" applyFill="1" applyBorder="1" applyAlignment="1"/>
    <xf numFmtId="0" fontId="5" fillId="0" borderId="13" xfId="0" applyFont="1" applyBorder="1"/>
    <xf numFmtId="0" fontId="9" fillId="3" borderId="0" xfId="0" applyFont="1" applyFill="1" applyAlignment="1">
      <alignment horizontal="left"/>
    </xf>
    <xf numFmtId="0" fontId="40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5" fillId="0" borderId="2" xfId="0" applyFont="1" applyBorder="1"/>
    <xf numFmtId="0" fontId="9" fillId="0" borderId="7" xfId="0" applyFont="1" applyBorder="1" applyAlignment="1">
      <alignment horizontal="center"/>
    </xf>
    <xf numFmtId="165" fontId="8" fillId="0" borderId="0" xfId="0" applyNumberFormat="1" applyFont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</dxfs>
  <tableStyles count="1">
    <tableStyle name="Company Comparison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W1000"/>
  <sheetViews>
    <sheetView showGridLines="0" tabSelected="1" topLeftCell="C1" workbookViewId="0">
      <selection activeCell="I10" sqref="I10"/>
    </sheetView>
  </sheetViews>
  <sheetFormatPr defaultColWidth="12.5703125" defaultRowHeight="15" customHeight="1" x14ac:dyDescent="0.2"/>
  <cols>
    <col min="1" max="1" width="16.140625" hidden="1" customWidth="1"/>
    <col min="2" max="2" width="57.42578125" hidden="1" customWidth="1"/>
    <col min="3" max="3" width="31.7109375" customWidth="1"/>
    <col min="4" max="4" width="10.5703125" bestFit="1" customWidth="1"/>
    <col min="5" max="5" width="13.7109375" customWidth="1"/>
    <col min="6" max="6" width="11.28515625" customWidth="1"/>
    <col min="7" max="7" width="9.85546875" customWidth="1"/>
    <col min="9" max="9" width="10.140625" customWidth="1"/>
    <col min="10" max="10" width="9.7109375" customWidth="1"/>
    <col min="11" max="11" width="10" customWidth="1"/>
    <col min="12" max="12" width="3.28515625" customWidth="1"/>
    <col min="13" max="13" width="18.28515625" customWidth="1"/>
    <col min="14" max="14" width="3.42578125" customWidth="1"/>
    <col min="15" max="15" width="27.42578125" customWidth="1"/>
    <col min="16" max="17" width="13.7109375" customWidth="1"/>
    <col min="18" max="18" width="13.42578125" customWidth="1"/>
    <col min="19" max="19" width="13.5703125" customWidth="1"/>
  </cols>
  <sheetData>
    <row r="1" spans="1:23" ht="20.25" customHeight="1" thickTop="1" x14ac:dyDescent="0.35">
      <c r="A1" s="1"/>
      <c r="C1" s="179" t="s">
        <v>66</v>
      </c>
      <c r="D1" s="164"/>
      <c r="E1" s="164"/>
      <c r="F1" s="180" t="s">
        <v>0</v>
      </c>
      <c r="G1" s="164"/>
      <c r="H1" s="164"/>
      <c r="I1" s="164"/>
      <c r="J1" s="164"/>
      <c r="K1" s="164"/>
      <c r="L1" s="164"/>
      <c r="M1" s="164"/>
      <c r="N1" s="2"/>
      <c r="O1" s="181" t="s">
        <v>1</v>
      </c>
      <c r="P1" s="164"/>
      <c r="Q1" s="164"/>
      <c r="R1" s="164"/>
      <c r="S1" s="164"/>
      <c r="T1" s="164"/>
      <c r="U1" s="182"/>
      <c r="V1" s="3"/>
      <c r="W1" s="3"/>
    </row>
    <row r="2" spans="1:23" ht="15.75" customHeight="1" x14ac:dyDescent="0.25">
      <c r="A2" s="144" t="s">
        <v>2</v>
      </c>
      <c r="B2" s="144" t="s">
        <v>61</v>
      </c>
      <c r="C2" s="4" t="s">
        <v>3</v>
      </c>
      <c r="D2" s="5"/>
      <c r="E2" s="150" t="s">
        <v>6</v>
      </c>
      <c r="F2" s="6"/>
      <c r="G2" s="7"/>
      <c r="H2" s="8"/>
      <c r="I2" s="6"/>
      <c r="J2" s="9"/>
      <c r="K2" s="10"/>
      <c r="L2" s="11"/>
      <c r="M2" s="11"/>
      <c r="N2" s="12"/>
      <c r="O2" s="13" t="s">
        <v>4</v>
      </c>
      <c r="P2" s="152" t="s">
        <v>5</v>
      </c>
      <c r="Q2" s="152" t="s">
        <v>64</v>
      </c>
      <c r="R2" s="154" t="s">
        <v>65</v>
      </c>
      <c r="S2" s="14" t="str">
        <f>E2</f>
        <v>AAPL</v>
      </c>
      <c r="T2" s="183" t="s">
        <v>7</v>
      </c>
      <c r="U2" s="172"/>
      <c r="V2" s="3"/>
      <c r="W2" s="3"/>
    </row>
    <row r="3" spans="1:23" ht="15.75" customHeight="1" x14ac:dyDescent="0.25">
      <c r="A3" s="144" t="s">
        <v>62</v>
      </c>
      <c r="B3" t="s">
        <v>63</v>
      </c>
      <c r="C3" s="4" t="s">
        <v>8</v>
      </c>
      <c r="D3" s="5"/>
      <c r="E3" s="151">
        <v>169.26</v>
      </c>
      <c r="F3" s="15" t="s">
        <v>9</v>
      </c>
      <c r="G3" s="16"/>
      <c r="H3" s="17"/>
      <c r="I3" s="18"/>
      <c r="J3" s="11"/>
      <c r="K3" s="11"/>
      <c r="L3" s="11"/>
      <c r="M3" s="11"/>
      <c r="N3" s="12"/>
      <c r="O3" s="19" t="s">
        <v>10</v>
      </c>
      <c r="P3" s="153">
        <v>30.33</v>
      </c>
      <c r="Q3" s="153">
        <v>5.54</v>
      </c>
      <c r="R3" s="153">
        <v>6.74</v>
      </c>
      <c r="S3" s="20">
        <v>28.14</v>
      </c>
      <c r="T3" s="184">
        <f>AVERAGE(P3:S3)</f>
        <v>17.6875</v>
      </c>
      <c r="U3" s="182"/>
      <c r="V3" s="18"/>
      <c r="W3" s="18"/>
    </row>
    <row r="4" spans="1:23" ht="15.75" customHeight="1" x14ac:dyDescent="0.25">
      <c r="A4" s="145" t="s">
        <v>11</v>
      </c>
      <c r="B4" s="160" t="s">
        <v>12</v>
      </c>
      <c r="C4" s="4" t="s">
        <v>13</v>
      </c>
      <c r="D4" s="5"/>
      <c r="E4" s="21">
        <v>16320000000</v>
      </c>
      <c r="F4" s="22"/>
      <c r="G4" s="174"/>
      <c r="H4" s="164"/>
      <c r="I4" s="18"/>
      <c r="J4" s="11"/>
      <c r="K4" s="11"/>
      <c r="L4" s="11"/>
      <c r="M4" s="11"/>
      <c r="N4" s="12"/>
      <c r="O4" s="170" t="s">
        <v>14</v>
      </c>
      <c r="P4" s="171"/>
      <c r="Q4" s="171"/>
      <c r="R4" s="171"/>
      <c r="S4" s="171"/>
      <c r="T4" s="171"/>
      <c r="U4" s="172"/>
      <c r="V4" s="18"/>
      <c r="W4" s="18"/>
    </row>
    <row r="5" spans="1:23" ht="15.75" customHeight="1" x14ac:dyDescent="0.25">
      <c r="B5" s="160"/>
      <c r="F5" s="22"/>
      <c r="G5" s="23"/>
      <c r="H5" s="23"/>
      <c r="I5" s="23"/>
      <c r="J5" s="11"/>
      <c r="K5" s="11"/>
      <c r="L5" s="11"/>
      <c r="M5" s="11"/>
      <c r="N5" s="12"/>
      <c r="O5" s="24" t="s">
        <v>15</v>
      </c>
      <c r="P5" s="25" t="s">
        <v>16</v>
      </c>
      <c r="Q5" s="26" t="s">
        <v>17</v>
      </c>
      <c r="R5" s="26" t="s">
        <v>18</v>
      </c>
      <c r="S5" s="26" t="s">
        <v>19</v>
      </c>
      <c r="T5" s="26" t="s">
        <v>20</v>
      </c>
      <c r="U5" s="155" t="s">
        <v>21</v>
      </c>
      <c r="V5" s="18"/>
      <c r="W5" s="18"/>
    </row>
    <row r="6" spans="1:23" ht="19.5" customHeight="1" x14ac:dyDescent="0.25">
      <c r="A6" s="27"/>
      <c r="C6" s="175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28"/>
      <c r="O6" s="29" t="s">
        <v>22</v>
      </c>
      <c r="P6" s="81">
        <f t="shared" ref="P6:U6" si="0">D18</f>
        <v>378320000000</v>
      </c>
      <c r="Q6" s="81">
        <f t="shared" si="0"/>
        <v>417211296000</v>
      </c>
      <c r="R6" s="81">
        <f t="shared" si="0"/>
        <v>460100617228.79999</v>
      </c>
      <c r="S6" s="81">
        <f t="shared" si="0"/>
        <v>507398960679.92065</v>
      </c>
      <c r="T6" s="81">
        <f t="shared" si="0"/>
        <v>559559573837.81653</v>
      </c>
      <c r="U6" s="156">
        <f t="shared" si="0"/>
        <v>617082298028.34412</v>
      </c>
      <c r="V6" s="30"/>
      <c r="W6" s="30"/>
    </row>
    <row r="7" spans="1:23" ht="18.75" customHeight="1" x14ac:dyDescent="0.25">
      <c r="A7" s="31"/>
      <c r="C7" s="32" t="s">
        <v>23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3"/>
      <c r="O7" s="29" t="s">
        <v>24</v>
      </c>
      <c r="P7" s="81">
        <f t="shared" ref="P7:U7" si="1">D20</f>
        <v>100550000000</v>
      </c>
      <c r="Q7" s="81">
        <f t="shared" si="1"/>
        <v>110886540000</v>
      </c>
      <c r="R7" s="81">
        <f t="shared" si="1"/>
        <v>122285676312</v>
      </c>
      <c r="S7" s="81">
        <f t="shared" si="1"/>
        <v>134856643836.87361</v>
      </c>
      <c r="T7" s="81">
        <f t="shared" si="1"/>
        <v>148719906823.30423</v>
      </c>
      <c r="U7" s="157">
        <f t="shared" si="1"/>
        <v>164008313244.7399</v>
      </c>
      <c r="V7" s="18"/>
      <c r="W7" s="18"/>
    </row>
    <row r="8" spans="1:23" ht="15.75" customHeight="1" thickBot="1" x14ac:dyDescent="0.3">
      <c r="A8" s="146" t="s">
        <v>22</v>
      </c>
      <c r="B8" s="161" t="s">
        <v>25</v>
      </c>
      <c r="C8" s="4" t="s">
        <v>26</v>
      </c>
      <c r="D8" s="5"/>
      <c r="E8" s="34">
        <v>378320000000</v>
      </c>
      <c r="F8" s="35"/>
      <c r="G8" s="163"/>
      <c r="H8" s="164"/>
      <c r="I8" s="164"/>
      <c r="J8" s="164"/>
      <c r="K8" s="37"/>
      <c r="L8" s="18"/>
      <c r="M8" s="18"/>
      <c r="N8" s="33"/>
      <c r="O8" s="18" t="s">
        <v>27</v>
      </c>
      <c r="P8" s="38">
        <f ca="1">IFERROR(__xludf.DUMMYFUNCTION("googlefinance($E2,""EPS"")"),112.2)</f>
        <v>112.2</v>
      </c>
      <c r="Q8" s="38">
        <f t="shared" ref="Q8:U8" si="2">Q7/$E$4</f>
        <v>6.7945183823529414</v>
      </c>
      <c r="R8" s="38">
        <f t="shared" si="2"/>
        <v>7.4929948720588238</v>
      </c>
      <c r="S8" s="38">
        <f t="shared" si="2"/>
        <v>8.2632747449064716</v>
      </c>
      <c r="T8" s="38">
        <f t="shared" si="2"/>
        <v>9.1127393886828578</v>
      </c>
      <c r="U8" s="39">
        <f t="shared" si="2"/>
        <v>10.049528997839454</v>
      </c>
      <c r="V8" s="18"/>
      <c r="W8" s="18"/>
    </row>
    <row r="9" spans="1:23" ht="15.75" customHeight="1" thickBot="1" x14ac:dyDescent="0.3">
      <c r="A9" s="146"/>
      <c r="B9" s="161"/>
      <c r="C9" s="4" t="s">
        <v>28</v>
      </c>
      <c r="D9" s="5"/>
      <c r="E9" s="34">
        <v>100550000000</v>
      </c>
      <c r="F9" s="35"/>
      <c r="G9" s="163"/>
      <c r="H9" s="164"/>
      <c r="I9" s="164"/>
      <c r="J9" s="37"/>
      <c r="K9" s="37"/>
      <c r="L9" s="18"/>
      <c r="M9" s="18"/>
      <c r="N9" s="33"/>
      <c r="O9" s="4"/>
      <c r="P9" s="40"/>
      <c r="Q9" s="41"/>
      <c r="R9" s="42"/>
      <c r="S9" s="42"/>
      <c r="T9" s="43"/>
      <c r="U9" s="44"/>
      <c r="V9" s="18"/>
      <c r="W9" s="18"/>
    </row>
    <row r="10" spans="1:23" ht="15.75" customHeight="1" thickTop="1" thickBot="1" x14ac:dyDescent="0.3">
      <c r="A10" s="146" t="s">
        <v>24</v>
      </c>
      <c r="B10" s="161" t="s">
        <v>25</v>
      </c>
      <c r="C10" s="4" t="s">
        <v>29</v>
      </c>
      <c r="D10" s="5"/>
      <c r="E10" s="34">
        <v>80150000000</v>
      </c>
      <c r="F10" s="45"/>
      <c r="G10" s="45"/>
      <c r="H10" s="45"/>
      <c r="I10" s="36"/>
      <c r="J10" s="37"/>
      <c r="K10" s="37"/>
      <c r="L10" s="18"/>
      <c r="M10" s="18"/>
      <c r="N10" s="33"/>
      <c r="O10" s="29" t="s">
        <v>30</v>
      </c>
      <c r="P10" s="46">
        <f>E14</f>
        <v>0.1</v>
      </c>
      <c r="Q10" s="47"/>
      <c r="R10" s="48" t="s">
        <v>31</v>
      </c>
      <c r="S10" s="18"/>
      <c r="T10" s="49">
        <f>S8*P11</f>
        <v>160.77233925558653</v>
      </c>
      <c r="U10" s="50">
        <v>5</v>
      </c>
      <c r="V10" s="18"/>
      <c r="W10" s="18"/>
    </row>
    <row r="11" spans="1:23" ht="15.75" customHeight="1" thickTop="1" x14ac:dyDescent="0.25">
      <c r="A11" s="147"/>
      <c r="B11" s="161"/>
      <c r="C11" s="51" t="s">
        <v>32</v>
      </c>
      <c r="D11" s="35"/>
      <c r="E11" s="36"/>
      <c r="F11" s="36"/>
      <c r="G11" s="36"/>
      <c r="H11" s="36"/>
      <c r="I11" s="36"/>
      <c r="J11" s="37"/>
      <c r="K11" s="37"/>
      <c r="L11" s="18"/>
      <c r="M11" s="18"/>
      <c r="N11" s="33"/>
      <c r="O11" s="52" t="s">
        <v>33</v>
      </c>
      <c r="P11" s="53">
        <f>T3*(1+P10)</f>
        <v>19.456250000000001</v>
      </c>
      <c r="Q11" s="22"/>
      <c r="R11" s="51" t="s">
        <v>34</v>
      </c>
      <c r="S11" s="51"/>
      <c r="T11" s="158">
        <f>E3</f>
        <v>169.26</v>
      </c>
      <c r="U11" s="54"/>
      <c r="V11" s="18"/>
      <c r="W11" s="18"/>
    </row>
    <row r="12" spans="1:23" ht="15.75" customHeight="1" x14ac:dyDescent="0.25">
      <c r="A12" s="146" t="s">
        <v>35</v>
      </c>
      <c r="B12" s="161" t="s">
        <v>36</v>
      </c>
      <c r="C12" s="4" t="s">
        <v>37</v>
      </c>
      <c r="D12" s="5"/>
      <c r="E12" s="55">
        <v>0.1028</v>
      </c>
      <c r="F12" s="35"/>
      <c r="G12" s="163"/>
      <c r="H12" s="164"/>
      <c r="I12" s="164"/>
      <c r="J12" s="164"/>
      <c r="K12" s="37"/>
      <c r="L12" s="18"/>
      <c r="M12" s="18"/>
      <c r="N12" s="33"/>
      <c r="P12" s="56"/>
      <c r="Q12" s="22"/>
      <c r="R12" s="57" t="s">
        <v>38</v>
      </c>
      <c r="S12" s="57"/>
      <c r="T12" s="58">
        <f>T10/T11-1</f>
        <v>-5.0145697414707868E-2</v>
      </c>
      <c r="U12" s="59"/>
      <c r="V12" s="18"/>
      <c r="W12" s="18"/>
    </row>
    <row r="13" spans="1:23" ht="15.75" customHeight="1" thickBot="1" x14ac:dyDescent="0.4">
      <c r="A13" s="146"/>
      <c r="B13" s="161"/>
      <c r="C13" s="4" t="s">
        <v>39</v>
      </c>
      <c r="D13" s="5"/>
      <c r="E13" s="60">
        <v>0.03</v>
      </c>
      <c r="F13" s="35"/>
      <c r="G13" s="163"/>
      <c r="H13" s="164"/>
      <c r="I13" s="164"/>
      <c r="J13" s="37"/>
      <c r="K13" s="37"/>
      <c r="L13" s="18"/>
      <c r="M13" s="18"/>
      <c r="N13" s="33"/>
      <c r="O13" s="61"/>
      <c r="P13" s="61"/>
      <c r="Q13" s="61"/>
      <c r="R13" s="61"/>
      <c r="S13" s="61"/>
      <c r="T13" s="61"/>
      <c r="U13" s="62"/>
      <c r="V13" s="18"/>
      <c r="W13" s="18"/>
    </row>
    <row r="14" spans="1:23" ht="15.75" customHeight="1" thickTop="1" x14ac:dyDescent="0.35">
      <c r="A14" s="146" t="s">
        <v>40</v>
      </c>
      <c r="B14" s="161" t="s">
        <v>41</v>
      </c>
      <c r="C14" s="4" t="s">
        <v>42</v>
      </c>
      <c r="D14" s="5"/>
      <c r="E14" s="63">
        <v>0.1</v>
      </c>
      <c r="F14" s="35"/>
      <c r="G14" s="163"/>
      <c r="H14" s="164"/>
      <c r="I14" s="164"/>
      <c r="J14" s="164"/>
      <c r="K14" s="164"/>
      <c r="L14" s="164"/>
      <c r="M14" s="18"/>
      <c r="N14" s="64"/>
      <c r="O14" s="65"/>
      <c r="P14" s="65"/>
      <c r="Q14" s="65"/>
      <c r="R14" s="65"/>
      <c r="S14" s="65"/>
      <c r="T14" s="65"/>
      <c r="U14" s="65"/>
      <c r="V14" s="18"/>
      <c r="W14" s="18"/>
    </row>
    <row r="15" spans="1:23" ht="15.75" customHeight="1" thickBot="1" x14ac:dyDescent="0.3">
      <c r="A15" s="146"/>
      <c r="B15" s="161"/>
      <c r="C15" s="29"/>
      <c r="D15" s="66"/>
      <c r="E15" s="67">
        <v>1</v>
      </c>
      <c r="F15" s="67">
        <v>2</v>
      </c>
      <c r="G15" s="67">
        <v>3</v>
      </c>
      <c r="H15" s="67">
        <v>4</v>
      </c>
      <c r="I15" s="67">
        <v>5</v>
      </c>
      <c r="J15" s="67">
        <v>6</v>
      </c>
      <c r="K15" s="67">
        <v>7</v>
      </c>
      <c r="L15" s="67">
        <v>30</v>
      </c>
      <c r="M15" s="67">
        <v>8</v>
      </c>
      <c r="N15" s="64"/>
      <c r="O15" s="68"/>
      <c r="P15" s="69"/>
      <c r="Q15" s="70"/>
      <c r="R15" s="69"/>
      <c r="S15" s="68"/>
      <c r="T15" s="68"/>
      <c r="U15" s="68"/>
      <c r="V15" s="18"/>
      <c r="W15" s="18"/>
    </row>
    <row r="16" spans="1:23" ht="15.75" customHeight="1" thickTop="1" thickBot="1" x14ac:dyDescent="0.3">
      <c r="A16" s="159" t="s">
        <v>43</v>
      </c>
      <c r="B16" s="148" t="s">
        <v>44</v>
      </c>
      <c r="C16" s="165" t="s">
        <v>14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7"/>
      <c r="N16" s="64"/>
      <c r="O16" s="69"/>
      <c r="P16" s="71"/>
      <c r="Q16" s="72"/>
      <c r="R16" s="69"/>
      <c r="S16" s="73"/>
      <c r="T16" s="74"/>
      <c r="U16" s="74"/>
      <c r="V16" s="18"/>
      <c r="W16" s="18"/>
    </row>
    <row r="17" spans="1:23" ht="15.75" customHeight="1" thickTop="1" x14ac:dyDescent="0.25">
      <c r="A17" s="149" t="s">
        <v>42</v>
      </c>
      <c r="B17" s="162" t="s">
        <v>48</v>
      </c>
      <c r="C17" s="75" t="s">
        <v>45</v>
      </c>
      <c r="D17" s="76">
        <v>0</v>
      </c>
      <c r="E17" s="76">
        <v>1</v>
      </c>
      <c r="F17" s="76">
        <v>2</v>
      </c>
      <c r="G17" s="76">
        <v>3</v>
      </c>
      <c r="H17" s="76">
        <v>4</v>
      </c>
      <c r="I17" s="76">
        <v>5</v>
      </c>
      <c r="J17" s="76">
        <v>6</v>
      </c>
      <c r="K17" s="76">
        <v>7</v>
      </c>
      <c r="L17" s="77" t="s">
        <v>46</v>
      </c>
      <c r="M17" s="78" t="s">
        <v>47</v>
      </c>
      <c r="N17" s="64"/>
      <c r="O17" s="69"/>
      <c r="P17" s="79"/>
      <c r="Q17" s="72"/>
      <c r="R17" s="69"/>
      <c r="S17" s="73"/>
      <c r="T17" s="74"/>
      <c r="U17" s="74"/>
      <c r="V17" s="18"/>
      <c r="W17" s="18"/>
    </row>
    <row r="18" spans="1:23" ht="15.75" customHeight="1" x14ac:dyDescent="0.25">
      <c r="A18" s="149"/>
      <c r="B18" s="162"/>
      <c r="C18" s="80" t="s">
        <v>22</v>
      </c>
      <c r="D18" s="81">
        <f>E8</f>
        <v>378320000000</v>
      </c>
      <c r="E18" s="81">
        <f t="shared" ref="E18:K18" si="3">D18*(1+E19)</f>
        <v>417211296000</v>
      </c>
      <c r="F18" s="81">
        <f t="shared" si="3"/>
        <v>460100617228.79999</v>
      </c>
      <c r="G18" s="81">
        <f t="shared" si="3"/>
        <v>507398960679.92065</v>
      </c>
      <c r="H18" s="81">
        <f t="shared" si="3"/>
        <v>559559573837.81653</v>
      </c>
      <c r="I18" s="81">
        <f t="shared" si="3"/>
        <v>617082298028.34412</v>
      </c>
      <c r="J18" s="81">
        <f t="shared" si="3"/>
        <v>635594766969.19446</v>
      </c>
      <c r="K18" s="81">
        <f t="shared" si="3"/>
        <v>654662609978.27026</v>
      </c>
      <c r="L18" s="81"/>
      <c r="M18" s="81">
        <f>K18*(1+M19)</f>
        <v>674302488277.61841</v>
      </c>
      <c r="N18" s="64"/>
      <c r="O18" s="69"/>
      <c r="P18" s="82"/>
      <c r="Q18" s="83"/>
      <c r="R18" s="84"/>
      <c r="S18" s="85"/>
      <c r="T18" s="74"/>
      <c r="U18" s="74"/>
      <c r="V18" s="18"/>
      <c r="W18" s="18"/>
    </row>
    <row r="19" spans="1:23" ht="15.75" customHeight="1" x14ac:dyDescent="0.25">
      <c r="C19" s="87" t="s">
        <v>49</v>
      </c>
      <c r="D19" s="88"/>
      <c r="E19" s="89">
        <f>E12</f>
        <v>0.1028</v>
      </c>
      <c r="F19" s="89">
        <f t="shared" ref="F19:I19" si="4">E19</f>
        <v>0.1028</v>
      </c>
      <c r="G19" s="89">
        <f t="shared" si="4"/>
        <v>0.1028</v>
      </c>
      <c r="H19" s="89">
        <f t="shared" si="4"/>
        <v>0.1028</v>
      </c>
      <c r="I19" s="89">
        <f t="shared" si="4"/>
        <v>0.1028</v>
      </c>
      <c r="J19" s="90">
        <f>E13</f>
        <v>0.03</v>
      </c>
      <c r="K19" s="90">
        <f>J19</f>
        <v>0.03</v>
      </c>
      <c r="L19" s="91"/>
      <c r="M19" s="90">
        <f>K19</f>
        <v>0.03</v>
      </c>
      <c r="N19" s="64"/>
      <c r="O19" s="69"/>
      <c r="P19" s="92"/>
      <c r="Q19" s="43"/>
      <c r="R19" s="69"/>
      <c r="S19" s="73"/>
      <c r="T19" s="74"/>
      <c r="U19" s="74"/>
      <c r="V19" s="18"/>
      <c r="W19" s="18"/>
    </row>
    <row r="20" spans="1:23" ht="15.75" customHeight="1" x14ac:dyDescent="0.25">
      <c r="A20" s="80"/>
      <c r="C20" s="80" t="s">
        <v>24</v>
      </c>
      <c r="D20" s="93">
        <f>E9</f>
        <v>100550000000</v>
      </c>
      <c r="E20" s="93">
        <f t="shared" ref="E20:K20" si="5">IFERROR(E21*E18,"-")</f>
        <v>110886540000</v>
      </c>
      <c r="F20" s="93">
        <f t="shared" si="5"/>
        <v>122285676312</v>
      </c>
      <c r="G20" s="93">
        <f t="shared" si="5"/>
        <v>134856643836.87361</v>
      </c>
      <c r="H20" s="93">
        <f t="shared" si="5"/>
        <v>148719906823.30423</v>
      </c>
      <c r="I20" s="93">
        <f t="shared" si="5"/>
        <v>164008313244.7399</v>
      </c>
      <c r="J20" s="93">
        <f t="shared" si="5"/>
        <v>168928562642.08212</v>
      </c>
      <c r="K20" s="93">
        <f t="shared" si="5"/>
        <v>173996419521.34457</v>
      </c>
      <c r="L20" s="93"/>
      <c r="M20" s="94">
        <f>IFERROR(M21*M18,"-")</f>
        <v>179216312106.98492</v>
      </c>
      <c r="N20" s="81"/>
      <c r="O20" s="81"/>
      <c r="P20" s="81"/>
      <c r="Q20" s="81"/>
      <c r="R20" s="81"/>
      <c r="S20" s="81"/>
      <c r="T20" s="81"/>
      <c r="U20" s="81"/>
      <c r="V20" s="18"/>
      <c r="W20" s="18"/>
    </row>
    <row r="21" spans="1:23" ht="15.75" customHeight="1" x14ac:dyDescent="0.25">
      <c r="A21" s="86"/>
      <c r="C21" s="87" t="s">
        <v>50</v>
      </c>
      <c r="D21" s="95">
        <f>IFERROR(D20/D18,"-")</f>
        <v>0.26578029181645169</v>
      </c>
      <c r="E21" s="96">
        <f t="shared" ref="E21:K21" si="6">IFERROR(D21,"-")</f>
        <v>0.26578029181645169</v>
      </c>
      <c r="F21" s="96">
        <f t="shared" si="6"/>
        <v>0.26578029181645169</v>
      </c>
      <c r="G21" s="96">
        <f t="shared" si="6"/>
        <v>0.26578029181645169</v>
      </c>
      <c r="H21" s="96">
        <f t="shared" si="6"/>
        <v>0.26578029181645169</v>
      </c>
      <c r="I21" s="96">
        <f t="shared" si="6"/>
        <v>0.26578029181645169</v>
      </c>
      <c r="J21" s="96">
        <f t="shared" si="6"/>
        <v>0.26578029181645169</v>
      </c>
      <c r="K21" s="96">
        <f t="shared" si="6"/>
        <v>0.26578029181645169</v>
      </c>
      <c r="L21" s="95"/>
      <c r="M21" s="97">
        <f>IFERROR(K21,"-")</f>
        <v>0.26578029181645169</v>
      </c>
      <c r="N21" s="98"/>
      <c r="O21" s="69"/>
      <c r="P21" s="69"/>
      <c r="Q21" s="41"/>
      <c r="R21" s="69"/>
      <c r="S21" s="73"/>
      <c r="T21" s="74"/>
      <c r="U21" s="74"/>
      <c r="V21" s="18"/>
      <c r="W21" s="18"/>
    </row>
    <row r="22" spans="1:23" ht="15.75" customHeight="1" x14ac:dyDescent="0.25">
      <c r="A22" s="80"/>
      <c r="C22" s="80" t="s">
        <v>51</v>
      </c>
      <c r="D22" s="93">
        <f>E10</f>
        <v>80150000000</v>
      </c>
      <c r="E22" s="93">
        <f t="shared" ref="E22:K22" si="7">IFERROR(E23*E18,"-")</f>
        <v>88389420000</v>
      </c>
      <c r="F22" s="93">
        <f t="shared" si="7"/>
        <v>97475852376</v>
      </c>
      <c r="G22" s="93">
        <f t="shared" si="7"/>
        <v>107496370000.25281</v>
      </c>
      <c r="H22" s="93">
        <f t="shared" si="7"/>
        <v>118546996836.27879</v>
      </c>
      <c r="I22" s="93">
        <f t="shared" si="7"/>
        <v>130733628111.04826</v>
      </c>
      <c r="J22" s="93">
        <f t="shared" si="7"/>
        <v>134655636954.37971</v>
      </c>
      <c r="K22" s="93">
        <f t="shared" si="7"/>
        <v>138695306063.01111</v>
      </c>
      <c r="L22" s="93"/>
      <c r="M22" s="94">
        <f>IFERROR(M23*M18,"-")</f>
        <v>142856165244.90146</v>
      </c>
      <c r="N22" s="81"/>
      <c r="O22" s="81"/>
      <c r="P22" s="81"/>
      <c r="Q22" s="81"/>
      <c r="R22" s="81"/>
      <c r="S22" s="81"/>
      <c r="T22" s="81"/>
      <c r="U22" s="81"/>
      <c r="V22" s="18"/>
      <c r="W22" s="18"/>
    </row>
    <row r="23" spans="1:23" ht="15.75" customHeight="1" x14ac:dyDescent="0.25">
      <c r="A23" s="86"/>
      <c r="C23" s="87" t="s">
        <v>52</v>
      </c>
      <c r="D23" s="95">
        <f>IFERROR(D22/D18,"-")</f>
        <v>0.21185768661450624</v>
      </c>
      <c r="E23" s="89">
        <f>IFERROR(D23,"-")</f>
        <v>0.21185768661450624</v>
      </c>
      <c r="F23" s="89">
        <f t="shared" ref="F23:K23" si="8">E23</f>
        <v>0.21185768661450624</v>
      </c>
      <c r="G23" s="89">
        <f t="shared" si="8"/>
        <v>0.21185768661450624</v>
      </c>
      <c r="H23" s="89">
        <f t="shared" si="8"/>
        <v>0.21185768661450624</v>
      </c>
      <c r="I23" s="89">
        <f t="shared" si="8"/>
        <v>0.21185768661450624</v>
      </c>
      <c r="J23" s="89">
        <f t="shared" si="8"/>
        <v>0.21185768661450624</v>
      </c>
      <c r="K23" s="89">
        <f t="shared" si="8"/>
        <v>0.21185768661450624</v>
      </c>
      <c r="L23" s="99"/>
      <c r="M23" s="89">
        <f>IFERROR(K23,"-")</f>
        <v>0.21185768661450624</v>
      </c>
      <c r="N23" s="98"/>
      <c r="O23" s="42"/>
      <c r="P23" s="42"/>
      <c r="Q23" s="42"/>
      <c r="R23" s="69"/>
      <c r="S23" s="73"/>
      <c r="T23" s="74"/>
      <c r="U23" s="74"/>
      <c r="V23" s="18"/>
      <c r="W23" s="18"/>
    </row>
    <row r="24" spans="1:23" ht="15.75" customHeight="1" x14ac:dyDescent="0.25">
      <c r="A24" s="80"/>
      <c r="C24" s="8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98"/>
      <c r="O24" s="42"/>
      <c r="P24" s="42"/>
      <c r="Q24" s="42"/>
      <c r="R24" s="69"/>
      <c r="S24" s="73"/>
      <c r="T24" s="74"/>
      <c r="U24" s="74"/>
      <c r="V24" s="18"/>
      <c r="W24" s="18"/>
    </row>
    <row r="25" spans="1:23" ht="15.75" customHeight="1" x14ac:dyDescent="0.25">
      <c r="A25" s="80"/>
      <c r="C25" s="101" t="s">
        <v>53</v>
      </c>
      <c r="D25" s="102">
        <f>D22</f>
        <v>80150000000</v>
      </c>
      <c r="E25" s="102">
        <f t="shared" ref="E25:L25" si="9">IFERROR(E22,"-")</f>
        <v>88389420000</v>
      </c>
      <c r="F25" s="102">
        <f t="shared" si="9"/>
        <v>97475852376</v>
      </c>
      <c r="G25" s="102">
        <f t="shared" si="9"/>
        <v>107496370000.25281</v>
      </c>
      <c r="H25" s="102">
        <f t="shared" si="9"/>
        <v>118546996836.27879</v>
      </c>
      <c r="I25" s="102">
        <f t="shared" si="9"/>
        <v>130733628111.04826</v>
      </c>
      <c r="J25" s="102">
        <f t="shared" si="9"/>
        <v>134655636954.37971</v>
      </c>
      <c r="K25" s="102">
        <f t="shared" si="9"/>
        <v>138695306063.01111</v>
      </c>
      <c r="L25" s="102">
        <f t="shared" si="9"/>
        <v>0</v>
      </c>
      <c r="M25" s="102">
        <f>IFERROR(M22/(E14-E13),"-")</f>
        <v>2040802360641.4492</v>
      </c>
      <c r="N25" s="98"/>
      <c r="O25" s="42"/>
      <c r="P25" s="42"/>
      <c r="Q25" s="42"/>
      <c r="R25" s="69"/>
      <c r="S25" s="73"/>
      <c r="T25" s="74"/>
      <c r="U25" s="74"/>
      <c r="V25" s="18"/>
      <c r="W25" s="18"/>
    </row>
    <row r="26" spans="1:23" ht="15.75" customHeight="1" x14ac:dyDescent="0.25">
      <c r="A26" s="86"/>
      <c r="C26" s="86" t="s">
        <v>42</v>
      </c>
      <c r="D26" s="103"/>
      <c r="E26" s="104">
        <f>E14</f>
        <v>0.1</v>
      </c>
      <c r="F26" s="104">
        <f t="shared" ref="F26:K26" si="10">E26</f>
        <v>0.1</v>
      </c>
      <c r="G26" s="104">
        <f t="shared" si="10"/>
        <v>0.1</v>
      </c>
      <c r="H26" s="104">
        <f t="shared" si="10"/>
        <v>0.1</v>
      </c>
      <c r="I26" s="104">
        <f t="shared" si="10"/>
        <v>0.1</v>
      </c>
      <c r="J26" s="104">
        <f t="shared" si="10"/>
        <v>0.1</v>
      </c>
      <c r="K26" s="104">
        <f t="shared" si="10"/>
        <v>0.1</v>
      </c>
      <c r="L26" s="100"/>
      <c r="M26" s="104">
        <f>K26</f>
        <v>0.1</v>
      </c>
      <c r="N26" s="98"/>
      <c r="O26" s="42"/>
      <c r="P26" s="42"/>
      <c r="Q26" s="42"/>
      <c r="R26" s="69"/>
      <c r="S26" s="73"/>
      <c r="T26" s="74"/>
      <c r="U26" s="74"/>
      <c r="V26" s="18"/>
      <c r="W26" s="18"/>
    </row>
    <row r="27" spans="1:23" ht="15.75" customHeight="1" x14ac:dyDescent="0.25">
      <c r="A27" s="80"/>
      <c r="C27" s="101" t="s">
        <v>54</v>
      </c>
      <c r="D27" s="105"/>
      <c r="E27" s="102">
        <f t="shared" ref="E27:K27" si="11">IFERROR(E25/(1+E26)^E15,"-")</f>
        <v>80354018181.818176</v>
      </c>
      <c r="F27" s="102">
        <f t="shared" si="11"/>
        <v>80558555682.644623</v>
      </c>
      <c r="G27" s="102">
        <f t="shared" si="11"/>
        <v>80763613824.382248</v>
      </c>
      <c r="H27" s="102">
        <f t="shared" si="11"/>
        <v>80969193932.298859</v>
      </c>
      <c r="I27" s="102">
        <f t="shared" si="11"/>
        <v>81175297335.035614</v>
      </c>
      <c r="J27" s="102">
        <f t="shared" si="11"/>
        <v>76009596595.53334</v>
      </c>
      <c r="K27" s="102">
        <f t="shared" si="11"/>
        <v>71172622266.726669</v>
      </c>
      <c r="L27" s="102"/>
      <c r="M27" s="102">
        <f>IFERROR(M25/((1+M26)^M15),"-")</f>
        <v>952049362788.68152</v>
      </c>
      <c r="N27" s="106"/>
      <c r="O27" s="43"/>
      <c r="P27" s="43"/>
      <c r="Q27" s="43"/>
      <c r="R27" s="107"/>
      <c r="S27" s="108"/>
      <c r="T27" s="108"/>
      <c r="U27" s="109"/>
      <c r="V27" s="18"/>
      <c r="W27" s="18"/>
    </row>
    <row r="28" spans="1:23" ht="15.75" customHeight="1" x14ac:dyDescent="0.25">
      <c r="A28" s="80"/>
      <c r="C28" s="80"/>
      <c r="D28" s="100"/>
      <c r="E28" s="110"/>
      <c r="F28" s="110"/>
      <c r="G28" s="110"/>
      <c r="H28" s="110"/>
      <c r="I28" s="110"/>
      <c r="J28" s="110"/>
      <c r="K28" s="110"/>
      <c r="L28" s="110"/>
      <c r="M28" s="110"/>
      <c r="N28" s="111"/>
      <c r="O28" s="110"/>
      <c r="P28" s="110"/>
      <c r="Q28" s="110"/>
      <c r="R28" s="168"/>
      <c r="S28" s="164"/>
      <c r="T28" s="164"/>
      <c r="U28" s="112"/>
      <c r="V28" s="113"/>
      <c r="W28" s="113"/>
    </row>
    <row r="29" spans="1:23" ht="15.75" customHeight="1" x14ac:dyDescent="0.25">
      <c r="A29" s="80"/>
      <c r="C29" s="101" t="s">
        <v>55</v>
      </c>
      <c r="D29" s="114">
        <f>IFERROR(SUM(E27:M27),"-")</f>
        <v>1503052260607.1211</v>
      </c>
      <c r="E29" s="114"/>
      <c r="F29" s="114"/>
      <c r="G29" s="114"/>
      <c r="H29" s="114"/>
      <c r="I29" s="114"/>
      <c r="J29" s="114"/>
      <c r="K29" s="114"/>
      <c r="L29" s="114"/>
      <c r="M29" s="115"/>
      <c r="N29" s="111"/>
      <c r="O29" s="169"/>
      <c r="P29" s="164"/>
      <c r="Q29" s="164"/>
      <c r="R29" s="164"/>
      <c r="S29" s="164"/>
      <c r="T29" s="164"/>
      <c r="U29" s="164"/>
      <c r="V29" s="113" t="s">
        <v>56</v>
      </c>
      <c r="W29" s="113" t="s">
        <v>57</v>
      </c>
    </row>
    <row r="30" spans="1:23" ht="15.75" customHeight="1" thickBot="1" x14ac:dyDescent="0.3">
      <c r="A30" s="80"/>
      <c r="C30" s="116" t="s">
        <v>58</v>
      </c>
      <c r="D30" s="117">
        <f>E4</f>
        <v>16320000000</v>
      </c>
      <c r="E30" s="118"/>
      <c r="F30" s="118"/>
      <c r="G30" s="118"/>
      <c r="H30" s="118"/>
      <c r="I30" s="118"/>
      <c r="J30" s="118"/>
      <c r="K30" s="118"/>
      <c r="L30" s="118"/>
      <c r="M30" s="118"/>
      <c r="N30" s="119">
        <f>M30*(1+$E$13)</f>
        <v>0</v>
      </c>
      <c r="O30" s="164"/>
      <c r="P30" s="164"/>
      <c r="Q30" s="164"/>
      <c r="R30" s="164"/>
      <c r="S30" s="164"/>
      <c r="T30" s="164"/>
      <c r="U30" s="164"/>
      <c r="V30" s="120"/>
      <c r="W30" s="120">
        <f>V30*(1+$E$13)</f>
        <v>0</v>
      </c>
    </row>
    <row r="31" spans="1:23" ht="15.75" customHeight="1" thickTop="1" x14ac:dyDescent="0.25">
      <c r="A31" s="121"/>
      <c r="C31" s="48" t="s">
        <v>31</v>
      </c>
      <c r="D31" s="122">
        <f>IFERROR(D29/D30,"-")</f>
        <v>92.098790478377524</v>
      </c>
      <c r="E31" s="81"/>
      <c r="F31" s="81" t="s">
        <v>59</v>
      </c>
      <c r="G31" s="81"/>
      <c r="H31" s="122">
        <f>E3</f>
        <v>169.26</v>
      </c>
      <c r="I31" s="81"/>
      <c r="J31" s="81" t="s">
        <v>38</v>
      </c>
      <c r="K31" s="81"/>
      <c r="L31" s="81"/>
      <c r="M31" s="123">
        <f>IFERROR((D31-H31)/H31,"-")</f>
        <v>-0.45587385987015522</v>
      </c>
      <c r="N31" s="124"/>
      <c r="O31" s="68"/>
      <c r="P31" s="69"/>
      <c r="Q31" s="121"/>
      <c r="R31" s="69"/>
      <c r="S31" s="68"/>
      <c r="T31" s="68"/>
      <c r="U31" s="68"/>
      <c r="V31" s="51"/>
      <c r="W31" s="51"/>
    </row>
    <row r="32" spans="1:23" ht="15.75" customHeight="1" x14ac:dyDescent="0.25">
      <c r="A32" s="125"/>
      <c r="C32" s="126" t="s">
        <v>60</v>
      </c>
      <c r="D32" s="127">
        <f>IFERROR(D31-(D31*0.2),"-")</f>
        <v>73.679032382702019</v>
      </c>
      <c r="E32" s="128"/>
      <c r="F32" s="129"/>
      <c r="G32" s="129"/>
      <c r="H32" s="129"/>
      <c r="I32" s="129"/>
      <c r="J32" s="129"/>
      <c r="K32" s="129"/>
      <c r="L32" s="130"/>
      <c r="M32" s="130"/>
      <c r="N32" s="64"/>
      <c r="O32" s="69"/>
      <c r="P32" s="131"/>
      <c r="Q32" s="43"/>
      <c r="R32" s="69"/>
      <c r="S32" s="73"/>
      <c r="T32" s="73"/>
      <c r="U32" s="132"/>
      <c r="V32" s="18"/>
      <c r="W32" s="18"/>
    </row>
    <row r="33" spans="1:23" ht="15.75" customHeight="1" x14ac:dyDescent="0.25">
      <c r="C33" s="133"/>
      <c r="D33" s="133"/>
      <c r="E33" s="133"/>
      <c r="F33" s="133"/>
      <c r="G33" s="133"/>
      <c r="H33" s="133"/>
      <c r="I33" s="133"/>
      <c r="J33" s="133"/>
      <c r="K33" s="173"/>
      <c r="L33" s="164"/>
      <c r="M33" s="164"/>
      <c r="N33" s="164"/>
      <c r="O33" s="69"/>
      <c r="P33" s="82"/>
      <c r="Q33" s="43"/>
      <c r="R33" s="69"/>
      <c r="S33" s="73"/>
      <c r="T33" s="73"/>
      <c r="U33" s="132"/>
      <c r="V33" s="18"/>
      <c r="W33" s="18"/>
    </row>
    <row r="34" spans="1:23" ht="15.75" customHeight="1" x14ac:dyDescent="0.25">
      <c r="A34" s="133"/>
      <c r="C34" s="133"/>
      <c r="D34" s="133"/>
      <c r="E34" s="133"/>
      <c r="F34" s="133"/>
      <c r="G34" s="133"/>
      <c r="H34" s="133"/>
      <c r="I34" s="133"/>
      <c r="J34" s="133"/>
      <c r="K34" s="164"/>
      <c r="L34" s="164"/>
      <c r="M34" s="164"/>
      <c r="N34" s="164"/>
      <c r="O34" s="69"/>
      <c r="P34" s="82"/>
      <c r="Q34" s="43"/>
      <c r="R34" s="84"/>
      <c r="S34" s="85"/>
      <c r="T34" s="73"/>
      <c r="U34" s="132"/>
      <c r="V34" s="18"/>
      <c r="W34" s="18"/>
    </row>
    <row r="35" spans="1:23" ht="15.75" customHeight="1" x14ac:dyDescent="0.25">
      <c r="A35" s="133"/>
      <c r="C35" s="133"/>
      <c r="D35" s="133"/>
      <c r="E35" s="133"/>
      <c r="F35" s="133"/>
      <c r="G35" s="133"/>
      <c r="H35" s="133"/>
      <c r="I35" s="133"/>
      <c r="J35" s="133"/>
      <c r="K35" s="164"/>
      <c r="L35" s="164"/>
      <c r="M35" s="164"/>
      <c r="N35" s="164"/>
      <c r="O35" s="69"/>
      <c r="P35" s="92"/>
      <c r="Q35" s="43"/>
      <c r="R35" s="69"/>
      <c r="S35" s="73"/>
      <c r="T35" s="73"/>
      <c r="U35" s="132"/>
      <c r="V35" s="18"/>
      <c r="W35" s="18"/>
    </row>
    <row r="36" spans="1:23" ht="15.75" customHeight="1" x14ac:dyDescent="0.25">
      <c r="A36" s="133"/>
      <c r="C36" s="133"/>
      <c r="D36" s="133"/>
      <c r="E36" s="133"/>
      <c r="F36" s="133"/>
      <c r="G36" s="133"/>
      <c r="H36" s="133"/>
      <c r="I36" s="133"/>
      <c r="J36" s="133"/>
      <c r="K36" s="164"/>
      <c r="L36" s="164"/>
      <c r="M36" s="164"/>
      <c r="N36" s="164"/>
      <c r="O36" s="69"/>
      <c r="P36" s="134"/>
      <c r="Q36" s="43"/>
      <c r="R36" s="69"/>
      <c r="S36" s="73"/>
      <c r="T36" s="73"/>
      <c r="U36" s="132"/>
      <c r="V36" s="18"/>
      <c r="W36" s="18"/>
    </row>
    <row r="37" spans="1:23" ht="15.75" customHeight="1" x14ac:dyDescent="0.4">
      <c r="A37" s="133"/>
      <c r="C37" s="133"/>
      <c r="D37" s="133"/>
      <c r="E37" s="133"/>
      <c r="F37" s="133"/>
      <c r="G37" s="133"/>
      <c r="H37" s="133"/>
      <c r="I37" s="133"/>
      <c r="J37" s="133"/>
      <c r="K37" s="164"/>
      <c r="L37" s="164"/>
      <c r="M37" s="164"/>
      <c r="N37" s="164"/>
      <c r="O37" s="69"/>
      <c r="P37" s="135"/>
      <c r="Q37" s="136"/>
      <c r="R37" s="69"/>
      <c r="S37" s="73"/>
      <c r="T37" s="73"/>
      <c r="U37" s="132"/>
      <c r="V37" s="18"/>
      <c r="W37" s="18"/>
    </row>
    <row r="38" spans="1:23" ht="15.75" customHeight="1" x14ac:dyDescent="0.25">
      <c r="A38" s="133"/>
      <c r="C38" s="133"/>
      <c r="D38" s="133"/>
      <c r="E38" s="133"/>
      <c r="F38" s="133"/>
      <c r="G38" s="133"/>
      <c r="H38" s="133"/>
      <c r="I38" s="133"/>
      <c r="J38" s="133"/>
      <c r="K38" s="164"/>
      <c r="L38" s="164"/>
      <c r="M38" s="164"/>
      <c r="N38" s="164"/>
      <c r="O38" s="69"/>
      <c r="P38" s="69"/>
      <c r="Q38" s="43"/>
      <c r="R38" s="69"/>
      <c r="S38" s="73"/>
      <c r="T38" s="73"/>
      <c r="U38" s="132"/>
      <c r="V38" s="18"/>
      <c r="W38" s="18"/>
    </row>
    <row r="39" spans="1:23" ht="15.75" customHeight="1" x14ac:dyDescent="0.25">
      <c r="A39" s="133"/>
      <c r="C39" s="133"/>
      <c r="D39" s="133"/>
      <c r="E39" s="133"/>
      <c r="F39" s="133"/>
      <c r="G39" s="133"/>
      <c r="H39" s="133"/>
      <c r="I39" s="133"/>
      <c r="J39" s="133"/>
      <c r="K39" s="164"/>
      <c r="L39" s="164"/>
      <c r="M39" s="164"/>
      <c r="N39" s="164"/>
      <c r="O39" s="43"/>
      <c r="P39" s="43"/>
      <c r="Q39" s="43"/>
      <c r="R39" s="69"/>
      <c r="S39" s="73"/>
      <c r="T39" s="73"/>
      <c r="U39" s="132"/>
      <c r="V39" s="18"/>
      <c r="W39" s="18"/>
    </row>
    <row r="40" spans="1:23" ht="15.75" customHeight="1" x14ac:dyDescent="0.25">
      <c r="A40" s="137"/>
      <c r="C40" s="133"/>
      <c r="D40" s="133"/>
      <c r="E40" s="133"/>
      <c r="F40" s="133"/>
      <c r="G40" s="133"/>
      <c r="H40" s="133"/>
      <c r="I40" s="133"/>
      <c r="J40" s="133"/>
      <c r="K40" s="164"/>
      <c r="L40" s="164"/>
      <c r="M40" s="164"/>
      <c r="N40" s="164"/>
      <c r="O40" s="43"/>
      <c r="P40" s="43"/>
      <c r="Q40" s="43"/>
      <c r="R40" s="69"/>
      <c r="S40" s="73"/>
      <c r="T40" s="73"/>
      <c r="U40" s="132"/>
      <c r="V40" s="18"/>
      <c r="W40" s="18"/>
    </row>
    <row r="41" spans="1:23" ht="15.75" customHeight="1" x14ac:dyDescent="0.25">
      <c r="A41" s="137"/>
      <c r="C41" s="133"/>
      <c r="D41" s="133"/>
      <c r="E41" s="133"/>
      <c r="F41" s="133"/>
      <c r="G41" s="133"/>
      <c r="H41" s="133"/>
      <c r="I41" s="133"/>
      <c r="J41" s="133"/>
      <c r="K41" s="164"/>
      <c r="L41" s="164"/>
      <c r="M41" s="164"/>
      <c r="N41" s="164"/>
      <c r="O41" s="43"/>
      <c r="P41" s="43"/>
      <c r="Q41" s="43"/>
      <c r="R41" s="69"/>
      <c r="S41" s="73"/>
      <c r="T41" s="73"/>
      <c r="U41" s="132"/>
      <c r="V41" s="18"/>
      <c r="W41" s="18"/>
    </row>
    <row r="42" spans="1:23" ht="15.75" customHeight="1" thickBot="1" x14ac:dyDescent="0.3">
      <c r="A42" s="137"/>
      <c r="C42" s="133"/>
      <c r="D42" s="133"/>
      <c r="E42" s="133"/>
      <c r="F42" s="133"/>
      <c r="G42" s="133"/>
      <c r="H42" s="133"/>
      <c r="I42" s="133"/>
      <c r="J42" s="133"/>
      <c r="K42" s="164"/>
      <c r="L42" s="164"/>
      <c r="M42" s="164"/>
      <c r="N42" s="164"/>
      <c r="O42" s="43"/>
      <c r="P42" s="43"/>
      <c r="Q42" s="43"/>
      <c r="R42" s="69"/>
      <c r="S42" s="73"/>
      <c r="T42" s="74"/>
      <c r="U42" s="132"/>
      <c r="V42" s="18"/>
      <c r="W42" s="18"/>
    </row>
    <row r="43" spans="1:23" ht="15.75" customHeight="1" x14ac:dyDescent="0.25">
      <c r="A43" s="137"/>
      <c r="C43" s="133"/>
      <c r="D43" s="133"/>
      <c r="E43" s="133"/>
      <c r="F43" s="133"/>
      <c r="G43" s="133"/>
      <c r="H43" s="133"/>
      <c r="I43" s="133"/>
      <c r="J43" s="133"/>
      <c r="K43" s="164"/>
      <c r="L43" s="164"/>
      <c r="M43" s="164"/>
      <c r="N43" s="164"/>
      <c r="O43" s="43"/>
      <c r="P43" s="43"/>
      <c r="Q43" s="43"/>
      <c r="R43" s="176"/>
      <c r="S43" s="177"/>
      <c r="T43" s="177"/>
      <c r="U43" s="138"/>
      <c r="V43" s="18"/>
      <c r="W43" s="18"/>
    </row>
    <row r="44" spans="1:23" ht="15.75" customHeight="1" thickBot="1" x14ac:dyDescent="0.3">
      <c r="A44" s="137"/>
      <c r="C44" s="133"/>
      <c r="D44" s="133"/>
      <c r="E44" s="133"/>
      <c r="F44" s="133"/>
      <c r="G44" s="133"/>
      <c r="H44" s="133"/>
      <c r="I44" s="133"/>
      <c r="J44" s="133"/>
      <c r="K44" s="164"/>
      <c r="L44" s="164"/>
      <c r="M44" s="164"/>
      <c r="N44" s="164"/>
      <c r="O44" s="43"/>
      <c r="P44" s="43"/>
      <c r="Q44" s="43"/>
      <c r="R44" s="168"/>
      <c r="S44" s="164"/>
      <c r="T44" s="164"/>
      <c r="U44" s="139"/>
      <c r="V44" s="18"/>
      <c r="W44" s="18"/>
    </row>
    <row r="45" spans="1:23" ht="15.75" customHeight="1" thickTop="1" thickBot="1" x14ac:dyDescent="0.3">
      <c r="A45" s="137"/>
      <c r="C45" s="133"/>
      <c r="D45" s="133"/>
      <c r="E45" s="133"/>
      <c r="F45" s="133"/>
      <c r="G45" s="133"/>
      <c r="H45" s="133"/>
      <c r="I45" s="133"/>
      <c r="J45" s="133"/>
      <c r="K45" s="164"/>
      <c r="L45" s="164"/>
      <c r="M45" s="164"/>
      <c r="N45" s="164"/>
      <c r="O45" s="43"/>
      <c r="P45" s="43"/>
      <c r="Q45" s="43"/>
      <c r="R45" s="178"/>
      <c r="S45" s="164"/>
      <c r="T45" s="164"/>
      <c r="U45" s="140"/>
      <c r="V45" s="18"/>
      <c r="W45" s="18"/>
    </row>
    <row r="46" spans="1:23" ht="15.75" customHeight="1" thickTop="1" x14ac:dyDescent="0.2">
      <c r="A46" s="137"/>
      <c r="C46" s="133"/>
      <c r="D46" s="133"/>
      <c r="E46" s="133"/>
      <c r="F46" s="133"/>
      <c r="G46" s="133"/>
      <c r="H46" s="133"/>
      <c r="I46" s="133"/>
      <c r="J46" s="133"/>
      <c r="K46" s="164"/>
      <c r="L46" s="164"/>
      <c r="M46" s="164"/>
      <c r="N46" s="164"/>
      <c r="O46" s="43"/>
      <c r="P46" s="43"/>
      <c r="Q46" s="43"/>
      <c r="R46" s="43"/>
      <c r="S46" s="43"/>
      <c r="T46" s="43"/>
      <c r="U46" s="43"/>
      <c r="V46" s="18"/>
      <c r="W46" s="18"/>
    </row>
    <row r="47" spans="1:23" ht="15.75" customHeight="1" x14ac:dyDescent="0.2">
      <c r="A47" s="137"/>
      <c r="C47" s="133"/>
      <c r="D47" s="133"/>
      <c r="E47" s="133"/>
      <c r="F47" s="133"/>
      <c r="G47" s="133"/>
      <c r="H47" s="133"/>
      <c r="I47" s="133"/>
      <c r="J47" s="133"/>
      <c r="K47" s="164"/>
      <c r="L47" s="164"/>
      <c r="M47" s="164"/>
      <c r="N47" s="164"/>
      <c r="O47" s="43"/>
      <c r="P47" s="43"/>
      <c r="Q47" s="43"/>
      <c r="R47" s="43"/>
      <c r="S47" s="43"/>
      <c r="T47" s="43"/>
      <c r="U47" s="43"/>
      <c r="V47" s="18"/>
      <c r="W47" s="18"/>
    </row>
    <row r="48" spans="1:23" ht="15.75" customHeight="1" x14ac:dyDescent="0.2">
      <c r="A48" s="137"/>
      <c r="C48" s="133"/>
      <c r="D48" s="133"/>
      <c r="E48" s="133"/>
      <c r="F48" s="133"/>
      <c r="G48" s="133"/>
      <c r="H48" s="133"/>
      <c r="I48" s="133"/>
      <c r="J48" s="133"/>
      <c r="K48" s="164"/>
      <c r="L48" s="164"/>
      <c r="M48" s="164"/>
      <c r="N48" s="164"/>
      <c r="O48" s="43"/>
      <c r="P48" s="43"/>
      <c r="Q48" s="43"/>
      <c r="R48" s="43"/>
      <c r="S48" s="43"/>
      <c r="T48" s="43"/>
      <c r="U48" s="43"/>
      <c r="V48" s="18"/>
      <c r="W48" s="18"/>
    </row>
    <row r="49" spans="1:23" ht="15.75" customHeight="1" x14ac:dyDescent="0.2">
      <c r="A49" s="137"/>
      <c r="C49" s="133"/>
      <c r="D49" s="133"/>
      <c r="E49" s="133"/>
      <c r="F49" s="133"/>
      <c r="G49" s="133"/>
      <c r="H49" s="133"/>
      <c r="I49" s="133"/>
      <c r="J49" s="133"/>
      <c r="K49" s="164"/>
      <c r="L49" s="164"/>
      <c r="M49" s="164"/>
      <c r="N49" s="164"/>
      <c r="O49" s="43"/>
      <c r="P49" s="43"/>
      <c r="Q49" s="43"/>
      <c r="R49" s="43"/>
      <c r="S49" s="43"/>
      <c r="T49" s="43"/>
      <c r="U49" s="43"/>
      <c r="V49" s="18"/>
      <c r="W49" s="18"/>
    </row>
    <row r="50" spans="1:23" ht="15.75" customHeight="1" x14ac:dyDescent="0.2">
      <c r="A50" s="137"/>
      <c r="C50" s="133"/>
      <c r="D50" s="133"/>
      <c r="E50" s="133"/>
      <c r="F50" s="133"/>
      <c r="G50" s="133"/>
      <c r="H50" s="133"/>
      <c r="I50" s="133"/>
      <c r="J50" s="133"/>
      <c r="N50" s="18"/>
      <c r="O50" s="43"/>
      <c r="P50" s="43"/>
      <c r="Q50" s="43"/>
      <c r="R50" s="43"/>
      <c r="S50" s="43"/>
      <c r="T50" s="43"/>
      <c r="U50" s="43"/>
      <c r="V50" s="18"/>
      <c r="W50" s="18"/>
    </row>
    <row r="51" spans="1:23" ht="15.75" customHeight="1" x14ac:dyDescent="0.25">
      <c r="A51" s="137"/>
      <c r="C51" s="133"/>
      <c r="D51" s="133"/>
      <c r="E51" s="133"/>
      <c r="F51" s="133"/>
      <c r="G51" s="133"/>
      <c r="H51" s="133"/>
      <c r="I51" s="133"/>
      <c r="J51" s="133"/>
      <c r="N51" s="51"/>
      <c r="O51" s="121"/>
      <c r="P51" s="121"/>
      <c r="Q51" s="121"/>
      <c r="R51" s="121"/>
      <c r="S51" s="121"/>
      <c r="T51" s="121"/>
      <c r="U51" s="121"/>
      <c r="V51" s="51"/>
      <c r="W51" s="51"/>
    </row>
    <row r="52" spans="1:23" ht="15.75" customHeight="1" x14ac:dyDescent="0.2">
      <c r="A52" s="137"/>
      <c r="C52" s="133"/>
      <c r="D52" s="133"/>
      <c r="E52" s="133"/>
      <c r="F52" s="133"/>
      <c r="G52" s="133"/>
      <c r="H52" s="133"/>
      <c r="I52" s="133"/>
      <c r="J52" s="133"/>
      <c r="N52" s="141"/>
      <c r="O52" s="72"/>
      <c r="P52" s="72"/>
      <c r="Q52" s="72"/>
      <c r="R52" s="72"/>
      <c r="S52" s="72"/>
      <c r="T52" s="72"/>
      <c r="U52" s="72"/>
      <c r="V52" s="141"/>
      <c r="W52" s="141"/>
    </row>
    <row r="53" spans="1:23" ht="15.75" customHeight="1" x14ac:dyDescent="0.2">
      <c r="A53" s="137"/>
      <c r="C53" s="133"/>
      <c r="D53" s="133"/>
      <c r="E53" s="133"/>
      <c r="F53" s="133"/>
      <c r="G53" s="133"/>
      <c r="H53" s="133"/>
      <c r="I53" s="133"/>
      <c r="J53" s="133"/>
      <c r="N53" s="57"/>
      <c r="O53" s="142"/>
      <c r="P53" s="142"/>
      <c r="Q53" s="142"/>
      <c r="R53" s="142"/>
      <c r="S53" s="142"/>
      <c r="T53" s="142"/>
      <c r="U53" s="142"/>
      <c r="V53" s="57"/>
      <c r="W53" s="57"/>
    </row>
    <row r="54" spans="1:23" ht="15.75" customHeight="1" x14ac:dyDescent="0.2">
      <c r="A54" s="137"/>
      <c r="C54" s="133"/>
      <c r="D54" s="133"/>
      <c r="E54" s="133"/>
      <c r="F54" s="133"/>
      <c r="G54" s="133"/>
      <c r="H54" s="133"/>
      <c r="I54" s="133"/>
      <c r="J54" s="133"/>
      <c r="K54" s="6"/>
      <c r="L54" s="6"/>
      <c r="M54" s="6"/>
      <c r="N54" s="3"/>
      <c r="O54" s="143"/>
      <c r="P54" s="143"/>
      <c r="Q54" s="143"/>
      <c r="R54" s="143"/>
      <c r="S54" s="143"/>
      <c r="T54" s="143"/>
      <c r="U54" s="143"/>
      <c r="V54" s="3"/>
      <c r="W54" s="3"/>
    </row>
    <row r="55" spans="1:23" ht="15.75" customHeight="1" x14ac:dyDescent="0.2">
      <c r="A55" s="137"/>
      <c r="C55" s="133"/>
      <c r="D55" s="133"/>
      <c r="E55" s="133"/>
      <c r="F55" s="133"/>
      <c r="G55" s="133"/>
      <c r="H55" s="133"/>
      <c r="I55" s="133"/>
      <c r="J55" s="133"/>
      <c r="K55" s="6"/>
      <c r="L55" s="6"/>
      <c r="M55" s="6"/>
      <c r="N55" s="3"/>
      <c r="O55" s="143"/>
      <c r="P55" s="143"/>
      <c r="Q55" s="143"/>
      <c r="R55" s="143"/>
      <c r="S55" s="143"/>
      <c r="T55" s="143"/>
      <c r="U55" s="143"/>
      <c r="V55" s="3"/>
      <c r="W55" s="3"/>
    </row>
    <row r="56" spans="1:23" ht="15.75" customHeight="1" x14ac:dyDescent="0.2">
      <c r="A56" s="137"/>
      <c r="C56" s="133"/>
      <c r="D56" s="133"/>
      <c r="E56" s="133"/>
      <c r="F56" s="133"/>
      <c r="G56" s="133"/>
      <c r="H56" s="133"/>
      <c r="I56" s="133"/>
      <c r="J56" s="133"/>
    </row>
    <row r="57" spans="1:23" ht="15.75" customHeight="1" x14ac:dyDescent="0.2">
      <c r="A57" s="137"/>
      <c r="C57" s="133"/>
      <c r="D57" s="133"/>
      <c r="E57" s="133"/>
      <c r="F57" s="133"/>
      <c r="G57" s="133"/>
      <c r="H57" s="133"/>
      <c r="I57" s="133"/>
      <c r="J57" s="133"/>
    </row>
    <row r="58" spans="1:23" ht="15.75" customHeight="1" x14ac:dyDescent="0.2">
      <c r="A58" s="137"/>
      <c r="C58" s="133"/>
      <c r="D58" s="133"/>
      <c r="E58" s="133"/>
      <c r="F58" s="133"/>
      <c r="G58" s="133"/>
      <c r="H58" s="133"/>
      <c r="I58" s="133"/>
      <c r="J58" s="133"/>
    </row>
    <row r="59" spans="1:23" ht="15.75" customHeight="1" x14ac:dyDescent="0.2">
      <c r="A59" s="137"/>
      <c r="C59" s="133"/>
      <c r="D59" s="133"/>
      <c r="E59" s="133"/>
      <c r="F59" s="133"/>
      <c r="G59" s="133"/>
      <c r="H59" s="133"/>
      <c r="I59" s="133"/>
      <c r="J59" s="133"/>
    </row>
    <row r="60" spans="1:23" ht="15.75" customHeight="1" x14ac:dyDescent="0.2">
      <c r="A60" s="137"/>
      <c r="C60" s="133"/>
      <c r="D60" s="133"/>
      <c r="E60" s="133"/>
      <c r="F60" s="133"/>
      <c r="G60" s="133"/>
      <c r="H60" s="133"/>
      <c r="I60" s="133"/>
      <c r="J60" s="133"/>
    </row>
    <row r="61" spans="1:23" ht="15.75" customHeight="1" x14ac:dyDescent="0.2">
      <c r="A61" s="137"/>
      <c r="C61" s="133"/>
      <c r="D61" s="133"/>
      <c r="E61" s="133"/>
      <c r="F61" s="133"/>
      <c r="G61" s="133"/>
      <c r="H61" s="133"/>
      <c r="I61" s="133"/>
      <c r="J61" s="133"/>
    </row>
    <row r="62" spans="1:23" ht="15.75" customHeight="1" x14ac:dyDescent="0.2">
      <c r="A62" s="137"/>
      <c r="C62" s="133"/>
      <c r="D62" s="133"/>
      <c r="E62" s="133"/>
      <c r="F62" s="133"/>
      <c r="G62" s="133"/>
      <c r="H62" s="133"/>
      <c r="I62" s="133"/>
      <c r="J62" s="133"/>
    </row>
    <row r="63" spans="1:23" ht="15.75" customHeight="1" x14ac:dyDescent="0.2">
      <c r="A63" s="137"/>
      <c r="C63" s="133"/>
      <c r="D63" s="133"/>
      <c r="E63" s="133"/>
      <c r="F63" s="133"/>
      <c r="G63" s="133"/>
      <c r="H63" s="133"/>
      <c r="I63" s="133"/>
      <c r="J63" s="133"/>
    </row>
    <row r="64" spans="1:23" ht="15.75" customHeight="1" x14ac:dyDescent="0.2">
      <c r="A64" s="137"/>
      <c r="C64" s="133"/>
      <c r="D64" s="133"/>
      <c r="E64" s="133"/>
      <c r="F64" s="133"/>
      <c r="G64" s="133"/>
      <c r="H64" s="133"/>
      <c r="I64" s="133"/>
      <c r="J64" s="133"/>
    </row>
    <row r="65" spans="1:10" ht="15.75" customHeight="1" x14ac:dyDescent="0.2">
      <c r="A65" s="137"/>
      <c r="C65" s="133"/>
      <c r="D65" s="133"/>
      <c r="E65" s="133"/>
      <c r="F65" s="133"/>
      <c r="G65" s="133"/>
      <c r="H65" s="133"/>
      <c r="I65" s="133"/>
      <c r="J65" s="133"/>
    </row>
    <row r="66" spans="1:10" ht="15.75" customHeight="1" x14ac:dyDescent="0.2">
      <c r="A66" s="137"/>
      <c r="C66" s="133"/>
      <c r="D66" s="133"/>
      <c r="E66" s="133"/>
      <c r="F66" s="133"/>
      <c r="G66" s="133"/>
      <c r="H66" s="133"/>
      <c r="I66" s="133"/>
      <c r="J66" s="133"/>
    </row>
    <row r="67" spans="1:10" ht="15.75" customHeight="1" x14ac:dyDescent="0.2"/>
    <row r="68" spans="1:10" ht="15.75" customHeight="1" x14ac:dyDescent="0.2"/>
    <row r="69" spans="1:10" ht="15.75" customHeight="1" x14ac:dyDescent="0.2"/>
    <row r="70" spans="1:10" ht="15.75" customHeight="1" x14ac:dyDescent="0.2"/>
    <row r="71" spans="1:10" ht="15.75" customHeight="1" x14ac:dyDescent="0.2"/>
    <row r="72" spans="1:10" ht="15.75" customHeight="1" x14ac:dyDescent="0.2"/>
    <row r="73" spans="1:10" ht="15.75" customHeight="1" x14ac:dyDescent="0.2"/>
    <row r="74" spans="1:10" ht="15.75" customHeight="1" x14ac:dyDescent="0.2"/>
    <row r="75" spans="1:10" ht="15.75" customHeight="1" x14ac:dyDescent="0.2"/>
    <row r="76" spans="1:10" ht="15.75" customHeight="1" x14ac:dyDescent="0.2"/>
    <row r="77" spans="1:10" ht="15.75" customHeight="1" x14ac:dyDescent="0.2"/>
    <row r="78" spans="1:10" ht="15.75" customHeight="1" x14ac:dyDescent="0.2"/>
    <row r="79" spans="1:10" ht="15.75" customHeight="1" x14ac:dyDescent="0.2"/>
    <row r="80" spans="1:1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6">
    <mergeCell ref="C1:E1"/>
    <mergeCell ref="F1:M1"/>
    <mergeCell ref="O1:U1"/>
    <mergeCell ref="T2:U2"/>
    <mergeCell ref="T3:U3"/>
    <mergeCell ref="O4:U4"/>
    <mergeCell ref="G12:J12"/>
    <mergeCell ref="G13:I13"/>
    <mergeCell ref="K33:N49"/>
    <mergeCell ref="G4:H4"/>
    <mergeCell ref="C6:M6"/>
    <mergeCell ref="G8:J8"/>
    <mergeCell ref="G9:I9"/>
    <mergeCell ref="R43:T43"/>
    <mergeCell ref="R44:T44"/>
    <mergeCell ref="R45:T45"/>
    <mergeCell ref="B17:B18"/>
    <mergeCell ref="G14:L14"/>
    <mergeCell ref="C16:M16"/>
    <mergeCell ref="R28:T28"/>
    <mergeCell ref="O29:U30"/>
    <mergeCell ref="B4:B5"/>
    <mergeCell ref="B8:B9"/>
    <mergeCell ref="B10:B11"/>
    <mergeCell ref="B12:B13"/>
    <mergeCell ref="B14:B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DCF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Murja, Nick A.</dc:creator>
  <cp:lastModifiedBy>Christine Tobin</cp:lastModifiedBy>
  <dcterms:created xsi:type="dcterms:W3CDTF">2022-04-13T15:26:30Z</dcterms:created>
  <dcterms:modified xsi:type="dcterms:W3CDTF">2022-04-13T19:35:08Z</dcterms:modified>
</cp:coreProperties>
</file>